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106" documentId="8_{85C7E8B7-04B5-4625-B9F1-E5775991DEDB}" xr6:coauthVersionLast="47" xr6:coauthVersionMax="47" xr10:uidLastSave="{A0E0B0BD-7D6F-4D04-9FD5-5BA7CE467EF5}"/>
  <bookViews>
    <workbookView xWindow="-110" yWindow="-110" windowWidth="19420" windowHeight="10300" tabRatio="800" activeTab="1" xr2:uid="{00000000-000D-0000-FFFF-FFFF00000000}"/>
  </bookViews>
  <sheets>
    <sheet name="1) Initial data" sheetId="1" r:id="rId1"/>
    <sheet name="2) Final Data" sheetId="5"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G28" i="1" l="1"/>
  <c r="AI28" i="1"/>
  <c r="AL28" i="1"/>
  <c r="AM28" i="1"/>
  <c r="AN28" i="1"/>
  <c r="AO28" i="1"/>
  <c r="AP28" i="1"/>
  <c r="AA28" i="1"/>
  <c r="E133" i="5" l="1"/>
  <c r="K54" i="1"/>
  <c r="I54" i="1"/>
  <c r="AP57" i="1"/>
  <c r="AO57" i="1"/>
  <c r="AN57" i="1"/>
  <c r="AM57" i="1"/>
  <c r="AL57" i="1"/>
  <c r="AJ57" i="1"/>
  <c r="AG57" i="1"/>
  <c r="AC57" i="1"/>
  <c r="AB57" i="1"/>
  <c r="AA57" i="1"/>
  <c r="Z57" i="1"/>
  <c r="Y57" i="1"/>
  <c r="V57" i="1"/>
  <c r="T57" i="1"/>
  <c r="S57" i="1"/>
  <c r="R57" i="1"/>
  <c r="Q57" i="1"/>
  <c r="P57" i="1"/>
  <c r="O57" i="1"/>
  <c r="N57" i="1"/>
  <c r="L57" i="1"/>
  <c r="K57" i="1"/>
  <c r="J57" i="1"/>
  <c r="I57" i="1"/>
  <c r="H57" i="1"/>
  <c r="AM54" i="1"/>
  <c r="C57" i="1"/>
  <c r="AK54" i="1"/>
  <c r="AJ54" i="1"/>
  <c r="AI54" i="1"/>
  <c r="AH54" i="1"/>
  <c r="AG54" i="1"/>
  <c r="AF54" i="1"/>
  <c r="AD54" i="1"/>
  <c r="AA54" i="1"/>
  <c r="V54" i="1"/>
  <c r="U54" i="1"/>
  <c r="T54" i="1"/>
  <c r="S54" i="1"/>
  <c r="R54" i="1"/>
  <c r="Q54" i="1"/>
  <c r="O54" i="1"/>
  <c r="C54" i="1"/>
  <c r="G57" i="1"/>
  <c r="F57" i="1"/>
  <c r="E57" i="1"/>
  <c r="D57" i="1"/>
  <c r="H54" i="1"/>
  <c r="F54" i="1"/>
  <c r="E54" i="1"/>
  <c r="AB28" i="1"/>
  <c r="AC28" i="1"/>
  <c r="P28" i="1"/>
  <c r="AD28" i="1"/>
  <c r="AE28" i="1"/>
  <c r="AF28" i="1"/>
  <c r="N28" i="1"/>
  <c r="R28" i="1"/>
  <c r="T28" i="1"/>
  <c r="U28" i="1"/>
  <c r="N30" i="1"/>
  <c r="P30" i="1"/>
  <c r="AJ30" i="1"/>
  <c r="AK30" i="1"/>
  <c r="E129" i="5" l="1"/>
  <c r="E101" i="5"/>
  <c r="E89" i="5"/>
  <c r="E71" i="5"/>
  <c r="E46" i="5"/>
  <c r="E41" i="5"/>
  <c r="E27" i="5"/>
  <c r="E65" i="5"/>
  <c r="F173" i="5"/>
  <c r="E179" i="5" l="1"/>
  <c r="E183" i="5" s="1"/>
  <c r="G210" i="5"/>
  <c r="G213" i="5"/>
  <c r="G214" i="5"/>
  <c r="G215" i="5"/>
  <c r="G216" i="5"/>
  <c r="G209" i="5"/>
  <c r="F210" i="5"/>
  <c r="H210" i="5" s="1"/>
  <c r="F213" i="5"/>
  <c r="H213" i="5" s="1"/>
  <c r="F214" i="5"/>
  <c r="H214" i="5" s="1"/>
  <c r="F215" i="5"/>
  <c r="H215" i="5" s="1"/>
  <c r="F216" i="5"/>
  <c r="H216" i="5" s="1"/>
  <c r="F209" i="5"/>
  <c r="H209" i="5" s="1"/>
  <c r="F174" i="5"/>
  <c r="F175" i="5"/>
  <c r="F176" i="5"/>
  <c r="F177" i="5"/>
  <c r="F178" i="5"/>
  <c r="E184" i="5" l="1"/>
  <c r="E182" i="5"/>
  <c r="E199" i="5"/>
  <c r="E187" i="5"/>
  <c r="E186" i="5"/>
  <c r="E185" i="5"/>
  <c r="F179" i="5"/>
  <c r="F199" i="5" s="1"/>
  <c r="E188" i="5" l="1"/>
  <c r="AQ29" i="1" l="1"/>
  <c r="AQ28" i="1"/>
  <c r="AQ30" i="1"/>
</calcChain>
</file>

<file path=xl/sharedStrings.xml><?xml version="1.0" encoding="utf-8"?>
<sst xmlns="http://schemas.openxmlformats.org/spreadsheetml/2006/main" count="1899" uniqueCount="566">
  <si>
    <r>
      <t xml:space="preserve">Purpose of this tab: 
</t>
    </r>
    <r>
      <rPr>
        <b/>
        <sz val="12"/>
        <color rgb="FFFF0000"/>
        <rFont val="Arial Nova"/>
        <family val="2"/>
      </rPr>
      <t>Please note: this data table is optional. The organization developing a case study can use any format they find more suitable.</t>
    </r>
    <r>
      <rPr>
        <b/>
        <sz val="12"/>
        <color theme="1"/>
        <rFont val="Arial Nova"/>
        <family val="2"/>
      </rPr>
      <t xml:space="preserve">
</t>
    </r>
    <r>
      <rPr>
        <sz val="12"/>
        <color theme="1"/>
        <rFont val="Arial Nova"/>
        <family val="2"/>
      </rPr>
      <t xml:space="preserve">This tab is for the project partner to record the answers from the surveyed waste pickers. Project partners may want to use their phones or pen &amp; paper to collect answers in the field and then enter the data into the Excel when they have finished collecting the answers. Interviews can be run individually or in groups. Existing data that the organization may have, could also be leveraged. 
Interviews should be run respectfully and constructively. Rephrasing may be necessary. Questions order may be changed to create the feeling of an informal discussion. Not all of the questions have to be asked, depending on the local context. Complimentary questions are marked as such. Compensation to waste pickers for their time is recommended. This tab is meant as a template, but does not necessarily have to be filled out by the project partner. This is to enable maximum flexibility when recording the survey results. </t>
    </r>
  </si>
  <si>
    <t>Questionnaire for the interviews with waste pickers</t>
  </si>
  <si>
    <t xml:space="preserve">Waste Picker 1 </t>
  </si>
  <si>
    <t xml:space="preserve">Waste Picker 2 </t>
  </si>
  <si>
    <t xml:space="preserve">Waste Picker 3 </t>
  </si>
  <si>
    <t>Waste Picker 4</t>
  </si>
  <si>
    <t>Waste Picker 5</t>
  </si>
  <si>
    <t>Waste Picker 6</t>
  </si>
  <si>
    <t>Waste Picker 7</t>
  </si>
  <si>
    <t>Waste Picker 8</t>
  </si>
  <si>
    <t>Waste Picker 9</t>
  </si>
  <si>
    <t>Waste Picker 10</t>
  </si>
  <si>
    <t>Waste Picker 11</t>
  </si>
  <si>
    <t>Waste Picker 12</t>
  </si>
  <si>
    <t>Waste Picker 13</t>
  </si>
  <si>
    <t>Waste Picker 14</t>
  </si>
  <si>
    <t>Waste Picker 15</t>
  </si>
  <si>
    <t>Waste Picker 16</t>
  </si>
  <si>
    <t>Waste Picker 17</t>
  </si>
  <si>
    <t>Waste Picker 18</t>
  </si>
  <si>
    <t>Waste Picker 19</t>
  </si>
  <si>
    <t>Waste Picker 20</t>
  </si>
  <si>
    <t>Waste Picker 21</t>
  </si>
  <si>
    <t>Waste Picker 22</t>
  </si>
  <si>
    <t>Waste Picker 23</t>
  </si>
  <si>
    <t>Waste Picker 24</t>
  </si>
  <si>
    <t>Waste Picker 25</t>
  </si>
  <si>
    <t>Waste Picker 26</t>
  </si>
  <si>
    <t>Waste Picker 27</t>
  </si>
  <si>
    <t>Waste Picker 28</t>
  </si>
  <si>
    <t>Waste Picker 29</t>
  </si>
  <si>
    <t>Waste Picker 30</t>
  </si>
  <si>
    <t>Waste Picker 31</t>
  </si>
  <si>
    <t>Waste Picker 32</t>
  </si>
  <si>
    <t>Waste Picker 33</t>
  </si>
  <si>
    <t>Waste Picker 34</t>
  </si>
  <si>
    <t>Waste Picker 35</t>
  </si>
  <si>
    <t>Waste Picker 36</t>
  </si>
  <si>
    <t>Waste Picker 37</t>
  </si>
  <si>
    <t>Waste Picker 38</t>
  </si>
  <si>
    <t>Waste Picker 39</t>
  </si>
  <si>
    <t>Waste Picker 40</t>
  </si>
  <si>
    <t>Section 1: About the interviewee</t>
  </si>
  <si>
    <t xml:space="preserve">1. Gender </t>
  </si>
  <si>
    <t>Female</t>
  </si>
  <si>
    <t>Male</t>
  </si>
  <si>
    <t xml:space="preserve">2. Age </t>
  </si>
  <si>
    <t>3. Household size</t>
  </si>
  <si>
    <t>4. How many years ago did you start waste picking? (optional)</t>
  </si>
  <si>
    <t>4 years</t>
  </si>
  <si>
    <t>10 years</t>
  </si>
  <si>
    <t>20 years</t>
  </si>
  <si>
    <t>13 years</t>
  </si>
  <si>
    <t>3 years</t>
  </si>
  <si>
    <t>5 years</t>
  </si>
  <si>
    <t>15 years</t>
  </si>
  <si>
    <t>32 years</t>
  </si>
  <si>
    <t>34 years</t>
  </si>
  <si>
    <t>22 years</t>
  </si>
  <si>
    <t>8 years</t>
  </si>
  <si>
    <t>17 years</t>
  </si>
  <si>
    <t>30 years</t>
  </si>
  <si>
    <t>7 years</t>
  </si>
  <si>
    <t>12 years</t>
  </si>
  <si>
    <t>6 years</t>
  </si>
  <si>
    <t>5. Why did you start waste picking? (optional)</t>
  </si>
  <si>
    <t>Free time, Comfortable</t>
  </si>
  <si>
    <t>Children are young, time is comfortable</t>
  </si>
  <si>
    <t>Love the job because of the flexible hours</t>
  </si>
  <si>
    <t>Don't know what to do besides this job</t>
  </si>
  <si>
    <t>Need to make a living</t>
  </si>
  <si>
    <t>Freelance work</t>
  </si>
  <si>
    <t>Because of freedom and old age, this job feels comfortable.</t>
  </si>
  <si>
    <t>No job in the countryside, education not enough to meet employer requirements</t>
  </si>
  <si>
    <t>No degree, so no company will accept. This job is freelance.</t>
  </si>
  <si>
    <t>There is no other choice.</t>
  </si>
  <si>
    <t>Free to come and go</t>
  </si>
  <si>
    <t>Love the free</t>
  </si>
  <si>
    <t>Only job opportunity</t>
  </si>
  <si>
    <t xml:space="preserve">Low </t>
  </si>
  <si>
    <t>No other option</t>
  </si>
  <si>
    <t>Love the job</t>
  </si>
  <si>
    <t>Love the job
Free to come and go</t>
  </si>
  <si>
    <t>-Enjoy cleaning and keeping the environment sanitary. -Freelance work.</t>
  </si>
  <si>
    <t>- Low education level; 
- Difficult circumstances</t>
  </si>
  <si>
    <t>The only available opportunity</t>
  </si>
  <si>
    <t>No other choice; farming failed due to poor harvest.</t>
  </si>
  <si>
    <t>Freedom and flexible working hours</t>
  </si>
  <si>
    <t>Lost farmland, no job available</t>
  </si>
  <si>
    <t>Fishing in Nghe An did not provide enough income; collecting scrap brings earnings to pay for children’s schooling</t>
  </si>
  <si>
    <t>Freedom</t>
  </si>
  <si>
    <t>Chose this job due to old age</t>
  </si>
  <si>
    <t xml:space="preserve">- Due to Low education </t>
  </si>
  <si>
    <t>- Retired
- Earn more income
- Exercise
- Social networking</t>
  </si>
  <si>
    <t>- Breadwinner 
- Due to Low education</t>
  </si>
  <si>
    <t>- Easy going job              
- Have time to take care family, children</t>
  </si>
  <si>
    <t>- No option for work then choose this job</t>
  </si>
  <si>
    <t>- No option for work then choose this job and flexible time</t>
  </si>
  <si>
    <t>Flexible time</t>
  </si>
  <si>
    <t>Section 2:  Waste manamgent working conditions and organization</t>
  </si>
  <si>
    <t>6. Where do you get your waste from? Can choose more than one option.</t>
  </si>
  <si>
    <t>1. Streets
2. Households</t>
  </si>
  <si>
    <t>5. Others (apartment complex)</t>
  </si>
  <si>
    <t>1. Streets
3. Dumpsites/landfills
4. Businesses</t>
  </si>
  <si>
    <t xml:space="preserve">
2. Households</t>
  </si>
  <si>
    <t>1. Streets
2. Households
4. Businesses</t>
  </si>
  <si>
    <t>1. Streets
2. Households
3. Dumpsites/landfills
4. Businesses</t>
  </si>
  <si>
    <t>1. Streets
2. Households
3. Dumpsites/landfills</t>
  </si>
  <si>
    <t>2. Households
4. Businesses</t>
  </si>
  <si>
    <t>2. Households</t>
  </si>
  <si>
    <t>1. Streets</t>
  </si>
  <si>
    <t>2. Households
3. Dumpsites/landfills
4. Businesses</t>
  </si>
  <si>
    <t>2. Households 
3. Dumpsites/landfills</t>
  </si>
  <si>
    <t>2. Households 
3. Dumpsites/landfills
4. Businesses</t>
  </si>
  <si>
    <t>2. Households 
4. Businesses</t>
  </si>
  <si>
    <t>1. Streets
4. Businesses</t>
  </si>
  <si>
    <t>1. Streets
3. Dumpsites/landfills</t>
  </si>
  <si>
    <t>7. Are you an independent worker or organized with peers?</t>
  </si>
  <si>
    <t>Independent</t>
  </si>
  <si>
    <t xml:space="preserve">8. Do you also earn any income from other activities aside from waste picking? </t>
  </si>
  <si>
    <t>Yes</t>
  </si>
  <si>
    <t>No</t>
  </si>
  <si>
    <t xml:space="preserve">Yes </t>
  </si>
  <si>
    <t>9. What other income generating activities do you have?</t>
  </si>
  <si>
    <t>Cleaning</t>
  </si>
  <si>
    <t>Cleaning, construction helper, plants</t>
  </si>
  <si>
    <t>Cleaning, Shipper</t>
  </si>
  <si>
    <t>Dishwasher</t>
  </si>
  <si>
    <t>Dishwasher, Cleaning, porter, construction helper</t>
  </si>
  <si>
    <t>Dishwasher, Cleaning, porter</t>
  </si>
  <si>
    <t>Hourly maid</t>
  </si>
  <si>
    <t> </t>
  </si>
  <si>
    <t>Cleaning and moving</t>
  </si>
  <si>
    <t>N/A</t>
  </si>
  <si>
    <t>None</t>
  </si>
  <si>
    <t>10. How many hours do you work on waste picking a day?</t>
  </si>
  <si>
    <t>4 hours</t>
  </si>
  <si>
    <t>9 hours</t>
  </si>
  <si>
    <t>10 hours</t>
  </si>
  <si>
    <t>8 hours</t>
  </si>
  <si>
    <t>6 hours</t>
  </si>
  <si>
    <t>5 hours</t>
  </si>
  <si>
    <t>13 hours</t>
  </si>
  <si>
    <t>11 hours</t>
  </si>
  <si>
    <t>12 hours</t>
  </si>
  <si>
    <t>3 hours</t>
  </si>
  <si>
    <t>7 hours</t>
  </si>
  <si>
    <t>11. How many days do you work on waste picking a week?</t>
  </si>
  <si>
    <t xml:space="preserve">Section 3: Revenues from Waste Management Activities </t>
  </si>
  <si>
    <t>12. Where and to whom do you sell the waste materials?</t>
  </si>
  <si>
    <t>Junkshop</t>
  </si>
  <si>
    <t>Junk shops</t>
  </si>
  <si>
    <t xml:space="preserve">13. Do you know the price of materials you are getting before selling? </t>
  </si>
  <si>
    <t>14. How soon after collecting the materials do you get paid for them?</t>
  </si>
  <si>
    <t>At delivery</t>
  </si>
  <si>
    <t>15. How do you get paid?</t>
  </si>
  <si>
    <t>Cash</t>
  </si>
  <si>
    <t>Cash/Bank transfer</t>
  </si>
  <si>
    <t>Cash and transfer</t>
  </si>
  <si>
    <t>16. Total earnings from waste picking</t>
  </si>
  <si>
    <t>16.i Total earnings per month</t>
  </si>
  <si>
    <t>16.ii Earnings from service provided</t>
  </si>
  <si>
    <t>16.iii Earnings from selling materials</t>
  </si>
  <si>
    <t>17. Earnings from selling materials:</t>
  </si>
  <si>
    <t>17.1 Plastic, PET bottles</t>
  </si>
  <si>
    <t>17.2 Plastic, other rigids (e.g., HDPE)</t>
  </si>
  <si>
    <t>17.3 Plastic, Flexibles</t>
  </si>
  <si>
    <t>17.4 Paper / carton</t>
  </si>
  <si>
    <t>17.5 Glass</t>
  </si>
  <si>
    <t>17.6 Aluminium cans</t>
  </si>
  <si>
    <t>17.7 Other metal packaging (e.g., tinplate cans)</t>
  </si>
  <si>
    <t>17.8 Other non-packaging metals (e.g., electronics)</t>
  </si>
  <si>
    <t>17.9 Any other materials</t>
  </si>
  <si>
    <t>18. Kilos collected</t>
  </si>
  <si>
    <t>18.1 Plastic, PET bottles</t>
  </si>
  <si>
    <t>18.2 Plastic, other rigids (e.g., HDPE)</t>
  </si>
  <si>
    <t>18.3 Plastic, Flexibles</t>
  </si>
  <si>
    <t>18.4 Paper / carton</t>
  </si>
  <si>
    <t>18.5 Glass</t>
  </si>
  <si>
    <t>18.6 Aluminium cans</t>
  </si>
  <si>
    <t>18.7 Other metal packaging (e.g., tinplate cans)</t>
  </si>
  <si>
    <t>18.8 Other non-packaging metals (e.g., electronics)</t>
  </si>
  <si>
    <t>18.9 Any other materials</t>
  </si>
  <si>
    <t>19. What are your main limitations to increase revenues from waste activities?</t>
  </si>
  <si>
    <t>3-Poor health
5-Extreme Weather</t>
  </si>
  <si>
    <t>4-Competition from other collection groups</t>
  </si>
  <si>
    <t>2-Low volume of collected materials</t>
  </si>
  <si>
    <t>1-Lack of time</t>
  </si>
  <si>
    <t>3-Poor health</t>
  </si>
  <si>
    <t>8-Others</t>
  </si>
  <si>
    <t>2-Low volume of collected materials
3-Poor health</t>
  </si>
  <si>
    <t>1-Lack of time
3-Poor health
8-Others</t>
  </si>
  <si>
    <t>1-Lack of time
2. Low volume of waste collected
3-Poor health
4-Competition from other collection groups</t>
  </si>
  <si>
    <t>2. Low volume of waste collected
5-Extreme Weather</t>
  </si>
  <si>
    <t>2. Low volume of waste collected
3-Poor health
8-Others</t>
  </si>
  <si>
    <t>3-Poor health
5-Extreme Weather
6-No protective gear</t>
  </si>
  <si>
    <t>4-Competition from other collection groups
6-No protective gear</t>
  </si>
  <si>
    <t>2. Low volume of waste collected
3. Poor health
7. Rudimentary means of collection</t>
  </si>
  <si>
    <t>2. Low volume of waste collected
4. Competition from other collection groups</t>
  </si>
  <si>
    <t>3-Poor health
4-Competition from other collection groups</t>
  </si>
  <si>
    <t>5. Extreme Weather</t>
  </si>
  <si>
    <t>2. Low volume of waste collected
3-Poor health</t>
  </si>
  <si>
    <t>1-Lack of time
2-Low volume of collected materials
7. Rudimentary means of collection</t>
  </si>
  <si>
    <t>Section 4: Expenses from waste management activities</t>
  </si>
  <si>
    <t>20. Do you have debt or obligations to your buyers?</t>
  </si>
  <si>
    <t>21. How much does this activity (of waste picking) cost you? per year</t>
  </si>
  <si>
    <t>22. Do you have access to a vehicle? If so, which one?</t>
  </si>
  <si>
    <t>Bicycles</t>
  </si>
  <si>
    <t>Bicycles
Buses</t>
  </si>
  <si>
    <t>Electrical motorcycles/bikes</t>
  </si>
  <si>
    <t>Bicycles
Motorbike</t>
  </si>
  <si>
    <t>Bicycle/Electric Bikes</t>
  </si>
  <si>
    <t>Bicycle</t>
  </si>
  <si>
    <t xml:space="preserve">Section 5: Living Expenses and Conditions </t>
  </si>
  <si>
    <t>23. How much do you spend on food for yourself or your household (specify which) everyday?</t>
  </si>
  <si>
    <t>24. During the last 12 months, was there a time when, because of lack of money or other resources:</t>
  </si>
  <si>
    <t>24.1 You were worried you would not have enough food to eat?]</t>
  </si>
  <si>
    <t>24.2 You were unable to eat healthy and nutritious food?</t>
  </si>
  <si>
    <t>24.3 You ate only a few kinds of foods?</t>
  </si>
  <si>
    <t>24.4 You had to skip a meal?</t>
  </si>
  <si>
    <t>24.5 You ate less than you thought you should?</t>
  </si>
  <si>
    <t>24.6 Your household ran out of food?</t>
  </si>
  <si>
    <t>24.7 You were hungry but did not eat?</t>
  </si>
  <si>
    <t>24.8 You went without eating for a whole day?</t>
  </si>
  <si>
    <t xml:space="preserve">25. Do you own or have access to a living set-up with? </t>
  </si>
  <si>
    <t>25.1 A house build with acceptable materials</t>
  </si>
  <si>
    <t>25.2 Access to electricity</t>
  </si>
  <si>
    <t>25.3 Light (window or else) in each room of your house</t>
  </si>
  <si>
    <t>25.4 Ventilation (windows) in each room of your house</t>
  </si>
  <si>
    <t>25.5 Access to safe sanitation (&lt;15 people)</t>
  </si>
  <si>
    <t>25.6 Sufficient living space (35-60m²)</t>
  </si>
  <si>
    <t>25.7 Sufficient bedroom space (3 people or less per room)</t>
  </si>
  <si>
    <t>25.8 Proper house conditions (no leaks, cracks)</t>
  </si>
  <si>
    <t>26. Does your work mean that you stay outside the home? If so, where, how would you describe your accommodation.</t>
  </si>
  <si>
    <t>Yes (occasionally work at night)</t>
  </si>
  <si>
    <t>Yes (sleep under a tree)</t>
  </si>
  <si>
    <r>
      <rPr>
        <b/>
        <sz val="12"/>
        <color theme="1"/>
        <rFont val="Arial Nova"/>
        <family val="2"/>
      </rPr>
      <t>Section 6: Miscellaneous Questions</t>
    </r>
    <r>
      <rPr>
        <sz val="12"/>
        <color theme="1"/>
        <rFont val="Arial Nova"/>
        <family val="2"/>
      </rPr>
      <t xml:space="preserve"> </t>
    </r>
  </si>
  <si>
    <t>27. Why do you pick and sell waste materials over another job?</t>
  </si>
  <si>
    <t>Freedom, enjoys independence</t>
  </si>
  <si>
    <t>No formal education, works freely, without much concern</t>
  </si>
  <si>
    <t>For the sake of freedom</t>
  </si>
  <si>
    <t>Immediate income</t>
  </si>
  <si>
    <t>Needs to earn a living to support elderly parents, husband passed away</t>
  </si>
  <si>
    <t>Freelance work / Self-employed</t>
  </si>
  <si>
    <t>No job opportunities in hometown, education not sufficient to meet employer requirements</t>
  </si>
  <si>
    <t>No qualifications or degrees, no stable job, enjoys freedom and flexible time</t>
  </si>
  <si>
    <t>No education, works freely</t>
  </si>
  <si>
    <t>Getting older
Flexible time</t>
  </si>
  <si>
    <t>Low education level, unable to meet higher job requirements</t>
  </si>
  <si>
    <t>Free to come and go
Flexible time</t>
  </si>
  <si>
    <t>Free to come and go
Flexible time to take care of children</t>
  </si>
  <si>
    <t>Freedom, flexible mobility</t>
  </si>
  <si>
    <t>- Free
- Have time to take care of family</t>
  </si>
  <si>
    <t>Free, comfortable time</t>
  </si>
  <si>
    <t>Free</t>
  </si>
  <si>
    <t>Have farmland but low income, came to Hanoi to earn money to support children</t>
  </si>
  <si>
    <t>Flexible time, old age so no company would hire</t>
  </si>
  <si>
    <t>Low level of education</t>
  </si>
  <si>
    <t>- Freedom, spending time with family</t>
  </si>
  <si>
    <t>Flexible time to take care of children</t>
  </si>
  <si>
    <t>Older, Free, depending on your strength</t>
  </si>
  <si>
    <t>Self-dependence, how much to spend</t>
  </si>
  <si>
    <t>Freedom, opportunities to do the right thing</t>
  </si>
  <si>
    <t>28. What alternative job opportunities do you have?</t>
  </si>
  <si>
    <t>Cleaning by shifts</t>
  </si>
  <si>
    <t>Cleaning
Hired delivery</t>
  </si>
  <si>
    <t>Tidy up</t>
  </si>
  <si>
    <t>29.  How many days could you afford to live without a revenue?</t>
  </si>
  <si>
    <t>No, have to go back to hometown</t>
  </si>
  <si>
    <t>Living temporarily</t>
  </si>
  <si>
    <t>Very difficult</t>
  </si>
  <si>
    <t>Possible, but I need another job (e.g., trading)</t>
  </si>
  <si>
    <t>Collecting donated used items</t>
  </si>
  <si>
    <t>Unable to live</t>
  </si>
  <si>
    <t>Yes (Supported by a nephew/niece)</t>
  </si>
  <si>
    <t>Trying to make a living</t>
  </si>
  <si>
    <t>Have a pension</t>
  </si>
  <si>
    <t>It will be difficult</t>
  </si>
  <si>
    <t>30.  Are you able to save money for an unforeseen event?</t>
  </si>
  <si>
    <t>31. What is the best part of your job?</t>
  </si>
  <si>
    <t>Contributes to the environment</t>
  </si>
  <si>
    <t>Flexible and free time</t>
  </si>
  <si>
    <t>Immediate cash income, independent, easy to find, enough to live on</t>
  </si>
  <si>
    <t>Able to earn income</t>
  </si>
  <si>
    <t>Some young people have a good attitude</t>
  </si>
  <si>
    <t>Free to come and go
Contributing to a cleaner environment</t>
  </si>
  <si>
    <t>Available income</t>
  </si>
  <si>
    <t>More income with more materials sold</t>
  </si>
  <si>
    <t>Contributing to a cleaner environment</t>
  </si>
  <si>
    <t>Good attitude from some people
Contributing to a cleaner environment</t>
  </si>
  <si>
    <t>Full insurance policy</t>
  </si>
  <si>
    <t>Close to home</t>
  </si>
  <si>
    <t>Having more time for cleaning</t>
  </si>
  <si>
    <t>Having an income</t>
  </si>
  <si>
    <t>Suitable for current conditions and time</t>
  </si>
  <si>
    <t>Flexible time, loves the job</t>
  </si>
  <si>
    <t>Environmental protection, flexible time</t>
  </si>
  <si>
    <t>Freedom, flexibility</t>
  </si>
  <si>
    <t>Environmental protection</t>
  </si>
  <si>
    <t>Freedom of time</t>
  </si>
  <si>
    <t>Income Generation, Time Flexibility</t>
  </si>
  <si>
    <t>Time Flexibility
- Environmental Protection</t>
  </si>
  <si>
    <t>Flexible time, Freedom</t>
  </si>
  <si>
    <t>Generate income</t>
  </si>
  <si>
    <t>32. What is the worst part of your job?</t>
  </si>
  <si>
    <t>Declining health</t>
  </si>
  <si>
    <t>Trust issues, discrimination</t>
  </si>
  <si>
    <t>Sun and rain affecting health</t>
  </si>
  <si>
    <t>Messy appearance, looked down upon, but indifferent</t>
  </si>
  <si>
    <t>Health impacts</t>
  </si>
  <si>
    <t>Discrimination</t>
  </si>
  <si>
    <t>The job is being despised</t>
  </si>
  <si>
    <t>Low income
Unable to buy and sell materials
Risks of injury from sharp materials</t>
  </si>
  <si>
    <t>Polluted air and odor affect personal health</t>
  </si>
  <si>
    <t>Hard work and laborious</t>
  </si>
  <si>
    <t>Not recognized by society
Discrimination</t>
  </si>
  <si>
    <t>Polluted dust
Weather (rain, wind)</t>
  </si>
  <si>
    <t>Disappoinment, disheartened</t>
  </si>
  <si>
    <t>Unable to find materials</t>
  </si>
  <si>
    <t>Sanitation (bad odor)
Discrimination (despised)</t>
  </si>
  <si>
    <t>Unstable income</t>
  </si>
  <si>
    <t xml:space="preserve">
Women are criticized for being poor, men have no one to say</t>
  </si>
  <si>
    <t>Heavy and dirty</t>
  </si>
  <si>
    <t>Unable materials and price</t>
  </si>
  <si>
    <t>Extreme weather, precarious income</t>
  </si>
  <si>
    <t>Discrimination from family</t>
  </si>
  <si>
    <t>Unstable job</t>
  </si>
  <si>
    <t>Purpose of this tab:</t>
  </si>
  <si>
    <t xml:space="preserve">This tab collects the final data of the survey, which will then be transmitted to Systemiq for a final check and a visualization. </t>
  </si>
  <si>
    <t xml:space="preserve">The final data consists of three parts: </t>
  </si>
  <si>
    <t xml:space="preserve">A - Current waste picker earnings </t>
  </si>
  <si>
    <t>B - Estimating a living income</t>
  </si>
  <si>
    <t>C - Compiling benchmark data</t>
  </si>
  <si>
    <t xml:space="preserve">For each group, there is an input cell (green colour) and an explanation cell that explains the question and what to input. </t>
  </si>
  <si>
    <t xml:space="preserve">For a full walk-through of the questions, please refer to the PowerPoint Toolkit. Please note down your critical assumptions in the provided Word template document. </t>
  </si>
  <si>
    <t>Note: Input cells are highlighted in green. This is for local project partners to enter the data points.</t>
  </si>
  <si>
    <t xml:space="preserve">Note: Automated calculations cells are highlighted in blue. </t>
  </si>
  <si>
    <t>A - Current waste picker earnings</t>
  </si>
  <si>
    <r>
      <t xml:space="preserve">Explanation: </t>
    </r>
    <r>
      <rPr>
        <sz val="11"/>
        <color theme="1"/>
        <rFont val="Arial Nova"/>
        <family val="2"/>
      </rPr>
      <t xml:space="preserve">The goal of this section is to estimate the current earnings of waste pickers. We suggest different typologies to summarize results of surveying the waste pickers. </t>
    </r>
    <r>
      <rPr>
        <sz val="11"/>
        <color rgb="FFC00000"/>
        <rFont val="Arial Nova"/>
        <family val="2"/>
      </rPr>
      <t>Note, all responses in this section should be based only on the survey responses.</t>
    </r>
  </si>
  <si>
    <t>Sub-chapters:</t>
  </si>
  <si>
    <t>Link to survey question</t>
  </si>
  <si>
    <t>Category</t>
  </si>
  <si>
    <t>Unit</t>
  </si>
  <si>
    <t>Note</t>
  </si>
  <si>
    <t>Typology of surveyed waste pickers</t>
  </si>
  <si>
    <t>Number of waste pickers</t>
  </si>
  <si>
    <t>How many waste pickers were surveyed in total:</t>
  </si>
  <si>
    <t>Question 1</t>
  </si>
  <si>
    <t>Gender:</t>
  </si>
  <si>
    <t>Number of female surveyed waste pickers</t>
  </si>
  <si>
    <t xml:space="preserve">The split of surveyed workers should add up to total number of respondents. </t>
  </si>
  <si>
    <t>Number of male surveyed waste pickers</t>
  </si>
  <si>
    <t xml:space="preserve">Other or no answer </t>
  </si>
  <si>
    <t>Question 6</t>
  </si>
  <si>
    <t>Sources of materials for the waste pickers in the case study:</t>
  </si>
  <si>
    <t>How many waste pickers get materials from the street?</t>
  </si>
  <si>
    <t>Respondents can choose more than one option</t>
  </si>
  <si>
    <t>How many waste pickers get materials from households?</t>
  </si>
  <si>
    <t>How many waste pickers get materials from a landfill or dumpsite?</t>
  </si>
  <si>
    <t>How many waste pickers get materials from businesses?</t>
  </si>
  <si>
    <t>How many waste pickers get materials from other sources? (if so, please specify the source)</t>
  </si>
  <si>
    <t>Question 7</t>
  </si>
  <si>
    <t>Typology of the waste pickers from the case study:</t>
  </si>
  <si>
    <t xml:space="preserve">How many waste pickers were independent? </t>
  </si>
  <si>
    <t xml:space="preserve">All different typologies of the surveyed waste workers need to add up to total number of respondents. </t>
  </si>
  <si>
    <t xml:space="preserve">How many waste pickers were informally organized? </t>
  </si>
  <si>
    <t>How many waste pickers were formally organized?</t>
  </si>
  <si>
    <t>Question 8</t>
  </si>
  <si>
    <t>On whether waste picking is their only revenue:</t>
  </si>
  <si>
    <t>How many waste pickers reported that waste picking is their only income?</t>
  </si>
  <si>
    <t>Both segments of waste pickers should add to total number of respondents</t>
  </si>
  <si>
    <t xml:space="preserve">How many waste pickers reported multiple income streams? </t>
  </si>
  <si>
    <t>Revenues from waste management activities</t>
  </si>
  <si>
    <t>Question 12</t>
  </si>
  <si>
    <t>Location of selling waste materials:</t>
  </si>
  <si>
    <t>How many waste pickers sell to cooperatives?</t>
  </si>
  <si>
    <t>How many waste pickers sell to junk shops?</t>
  </si>
  <si>
    <t>How many waste pickers sell to waste banks?</t>
  </si>
  <si>
    <t>How many waste pickers sell to other types of entities? (If so, please specify)</t>
  </si>
  <si>
    <t>Question 13</t>
  </si>
  <si>
    <t>How many waste pickers know the price of their waste materials before selling?</t>
  </si>
  <si>
    <t>Question 14</t>
  </si>
  <si>
    <t>Frequency of payment:</t>
  </si>
  <si>
    <t>How many waste pickers get paid at delivery?</t>
  </si>
  <si>
    <t>The segments of surveyed waste pickers should add up to total number of respondents</t>
  </si>
  <si>
    <t>How many waste pickers get paid at the end of the week?</t>
  </si>
  <si>
    <t>How many waste pickers get paid at a different frequency? (If so, please specify)</t>
  </si>
  <si>
    <t>Question 15</t>
  </si>
  <si>
    <t>Payment form:</t>
  </si>
  <si>
    <t>How many waste pickers get pain in cash?</t>
  </si>
  <si>
    <t>How many waste pickers get pain in credits?</t>
  </si>
  <si>
    <t>How many waste pickers get pain online?</t>
  </si>
  <si>
    <t>Average by typology</t>
  </si>
  <si>
    <t>Question 16</t>
  </si>
  <si>
    <t>Total earnings from sale of all materials:</t>
  </si>
  <si>
    <t>Local currency / month per FTE worker 
(all types of workers)</t>
  </si>
  <si>
    <t xml:space="preserve">Local currency / month per FTE independent worker </t>
  </si>
  <si>
    <t>Local currency / month per FTE worker informally organized</t>
  </si>
  <si>
    <t>Local currency / month per FTE worker formally organized</t>
  </si>
  <si>
    <t>Average total earnings</t>
  </si>
  <si>
    <r>
      <rPr>
        <sz val="11"/>
        <color rgb="FF000000"/>
        <rFont val="Arial Nova"/>
        <family val="2"/>
      </rPr>
      <t xml:space="preserve">Note, earnings should be reported in Full-time equivalent (FTE). An explanation of converting to FTE is given in the detailed PPT guide
</t>
    </r>
    <r>
      <rPr>
        <b/>
        <sz val="11"/>
        <color rgb="FFFF0000"/>
        <rFont val="Arial Nova"/>
        <family val="2"/>
      </rPr>
      <t>Done, converted to FTE</t>
    </r>
  </si>
  <si>
    <t>Of the total earnings, average earnings from service provided</t>
  </si>
  <si>
    <t>Of the total earnings, average earnings from selling materials</t>
  </si>
  <si>
    <t>Question 17</t>
  </si>
  <si>
    <t>Earnings from selling materials (%):</t>
  </si>
  <si>
    <t>in %</t>
  </si>
  <si>
    <t>Average earnings of plastic, PET bottles</t>
  </si>
  <si>
    <t>This question splits the total earnings by the type of material. 
The different segments should add up to 100%.</t>
  </si>
  <si>
    <t>Average earnings of plastic, other rigids (e.g., HDPE)</t>
  </si>
  <si>
    <t>Average earnings of plastic, flexibles</t>
  </si>
  <si>
    <t>Average earnings of paper / carton</t>
  </si>
  <si>
    <t>Average earnings of glass</t>
  </si>
  <si>
    <t>Average earnings of aluminum cans</t>
  </si>
  <si>
    <t>Average earnings of other metal packaging (e.g., tinplate cans)</t>
  </si>
  <si>
    <t>Average earnings of other non-packaging metals (e.g., electronics)</t>
  </si>
  <si>
    <t>Average earnings of kilos of any other materials</t>
  </si>
  <si>
    <t>Question 18</t>
  </si>
  <si>
    <t>Kilos collected (%):</t>
  </si>
  <si>
    <t>% of kilos corresponding to plastic, PET bottles</t>
  </si>
  <si>
    <t>This question splits the total kilos collected by the type of material. 
The different segments should add up to 100%.</t>
  </si>
  <si>
    <t>% of kilos corresponding to plastic, other rigids (e.g., HDPE)</t>
  </si>
  <si>
    <t>% of kilos corresponding to plastic, flexibles</t>
  </si>
  <si>
    <t>% of kilos corresponding to paper / carton</t>
  </si>
  <si>
    <t>% of kilos corresponding to glass</t>
  </si>
  <si>
    <t>% of kilos corresponding to aluminum cans</t>
  </si>
  <si>
    <t>% of kilos corresponding to other metal packaging (e.g., tinplate cans)</t>
  </si>
  <si>
    <t>% of kilos corresponding to other non-packaging metals (e.g., electronics)</t>
  </si>
  <si>
    <t>% of kilos corresponding to any other materials</t>
  </si>
  <si>
    <t>Summarizing limitations preventing better incomes</t>
  </si>
  <si>
    <t>Qualitative answer</t>
  </si>
  <si>
    <t>Question 19</t>
  </si>
  <si>
    <t>Please describe the five to eight main limitations for waste pickers to increase revenues (one bullet line per limitation)</t>
  </si>
  <si>
    <t xml:space="preserve">Limitation 1 </t>
  </si>
  <si>
    <t>Lack of time</t>
  </si>
  <si>
    <t>Limitation 2</t>
  </si>
  <si>
    <t>Low volume of waste collected</t>
  </si>
  <si>
    <t>Limitation 3</t>
  </si>
  <si>
    <t xml:space="preserve">Poor health </t>
  </si>
  <si>
    <t>Limitation 4</t>
  </si>
  <si>
    <t>Competition from other collection groups</t>
  </si>
  <si>
    <t>Limitation 5</t>
  </si>
  <si>
    <t>Extreme Weather</t>
  </si>
  <si>
    <t>Limitation 6</t>
  </si>
  <si>
    <t>No protective gear</t>
  </si>
  <si>
    <t>Limitation 7</t>
  </si>
  <si>
    <t>Rudimentary means of collection</t>
  </si>
  <si>
    <t>Limitation 8</t>
  </si>
  <si>
    <t>Others (Economic recession)</t>
  </si>
  <si>
    <t>Expenses from waste management activities</t>
  </si>
  <si>
    <t>Question 20</t>
  </si>
  <si>
    <t>How many waste pickers have debt or obligations to buyers?</t>
  </si>
  <si>
    <t>Local currency / month per worker</t>
  </si>
  <si>
    <t>Question 21</t>
  </si>
  <si>
    <t>Average cost of waste picking per month</t>
  </si>
  <si>
    <t>Question 22</t>
  </si>
  <si>
    <t>Access to a vehicle:</t>
  </si>
  <si>
    <t>How many waste pickers do not have any vehicle?</t>
  </si>
  <si>
    <t>How many waste pickers have a pushcart?</t>
  </si>
  <si>
    <t>How many waste pickers have a bicycle?</t>
  </si>
  <si>
    <t>How many waste pickers have a motorized bicycle?</t>
  </si>
  <si>
    <t>How many waste pickers have other types of vehicles?</t>
  </si>
  <si>
    <t>Living expenses and conditions</t>
  </si>
  <si>
    <t>Question 23</t>
  </si>
  <si>
    <t>Average spend on food for waste picker or household everyday</t>
  </si>
  <si>
    <t>Question 24</t>
  </si>
  <si>
    <t>Food security experience scale</t>
  </si>
  <si>
    <t>Yes (in %)</t>
  </si>
  <si>
    <t>No (in %)</t>
  </si>
  <si>
    <t>Don't know/no answer (in %)</t>
  </si>
  <si>
    <t>What percentage of waste pickers were concerned about not having enough food to eat?</t>
  </si>
  <si>
    <t>Note, each row should add up to 100%</t>
  </si>
  <si>
    <t>What percentage of waste pickers were unable to eat healthy and nutritious food?</t>
  </si>
  <si>
    <t>What percentage of waste pickers ate only a few kinds of foods?</t>
  </si>
  <si>
    <t>What percentage of waste pickers had to skip a meal?</t>
  </si>
  <si>
    <t>What percentage of waste pickers ate less than they thought they should?</t>
  </si>
  <si>
    <t>What percentage of waste picker households ran out of food?</t>
  </si>
  <si>
    <t>What percentage of waste pickers were hungry but did not eat?</t>
  </si>
  <si>
    <t>What percentage of waste pickers went without eating for a whole day?</t>
  </si>
  <si>
    <t>Question 25</t>
  </si>
  <si>
    <t>Access to living set-up</t>
  </si>
  <si>
    <t>Don't know/now answer (in %)</t>
  </si>
  <si>
    <t>What percentage of waste pickers live in houses built with acceptable materials?</t>
  </si>
  <si>
    <t>What percentage of waste pickers have access to electricity?</t>
  </si>
  <si>
    <t>What percentage of waste pickers have access to light in each room of their house?</t>
  </si>
  <si>
    <t>What percentage of waste pickers have access to ventilation in each room of their house?</t>
  </si>
  <si>
    <t>What percentage of waste pickers have access to safe sanitation?</t>
  </si>
  <si>
    <t>What percentage of waste pickers live in housing with sufficient living space?</t>
  </si>
  <si>
    <t>What percentage of waste pickers live in a safe outside environment?</t>
  </si>
  <si>
    <t>What percentage of waste pickers live with no production or work in the house?</t>
  </si>
  <si>
    <t>Number of days</t>
  </si>
  <si>
    <t>Question 29</t>
  </si>
  <si>
    <t>Average number of days can live without a revenue in a month</t>
  </si>
  <si>
    <t>Question 30</t>
  </si>
  <si>
    <t>How many waste pickers are able to save for an unforseen event</t>
  </si>
  <si>
    <t>B - Estimating Living Incomes</t>
  </si>
  <si>
    <t xml:space="preserve">Explanation: </t>
  </si>
  <si>
    <t>The goal of this section is to estimate a standard of living with all the components essential for a decent life.</t>
  </si>
  <si>
    <t>Converting local currency
to $ PPP</t>
  </si>
  <si>
    <t>PPP $ Conversation Rate 
(to the decimal number)</t>
  </si>
  <si>
    <t>Explanation</t>
  </si>
  <si>
    <t xml:space="preserve">PPP $ Conversation Rate </t>
  </si>
  <si>
    <t>See tab 'B. Key assumptions'</t>
  </si>
  <si>
    <t xml:space="preserve">Estimating the Living Income </t>
  </si>
  <si>
    <t>Estimating the Living Income for the Household:</t>
  </si>
  <si>
    <t>(Local currency(household/month)</t>
  </si>
  <si>
    <t>(PPP $/household/month)</t>
  </si>
  <si>
    <t>B1 - Healthy Diets Costs</t>
  </si>
  <si>
    <t xml:space="preserve">B2 - Costs of Decent Housing </t>
  </si>
  <si>
    <t>See tab 'B. Housing'</t>
  </si>
  <si>
    <t xml:space="preserve">B3 - Healthcare Costs </t>
  </si>
  <si>
    <t>See tab 'B. Healthcare'</t>
  </si>
  <si>
    <t xml:space="preserve">B4 - Education Costs </t>
  </si>
  <si>
    <t>See tab 'B. Education'</t>
  </si>
  <si>
    <t xml:space="preserve">B5 - Costs of Decent Work </t>
  </si>
  <si>
    <t>See tab 'B. Cost of decent work'</t>
  </si>
  <si>
    <t>B6 - Savings</t>
  </si>
  <si>
    <t>10% of other costs + additional costs from tab 'B. Savings'</t>
  </si>
  <si>
    <t>Living income (living income required at household level)</t>
  </si>
  <si>
    <t>B1 to B6 then get added up for the final estimate of a living income.</t>
  </si>
  <si>
    <t>Living Income in percentages:</t>
  </si>
  <si>
    <t>(in %)</t>
  </si>
  <si>
    <t xml:space="preserve">Percentage of living income required for healthy diets </t>
  </si>
  <si>
    <t xml:space="preserve">Percentage of the living income that is spent on healthy diets. </t>
  </si>
  <si>
    <t xml:space="preserve">Percentage of living income required for decent housing </t>
  </si>
  <si>
    <t>Percentage of the living income that is spent on decent housing</t>
  </si>
  <si>
    <t>Percentage of living income  required for healthcare</t>
  </si>
  <si>
    <t>Percentage of the living income that is spent on healthcare</t>
  </si>
  <si>
    <t>Percentage of living income  required for education</t>
  </si>
  <si>
    <t>Percentage of the living income that is spent on education</t>
  </si>
  <si>
    <t>Percentage of living income  required for costs of decent working conditions</t>
  </si>
  <si>
    <t xml:space="preserve">Percentage of the living income that is on costs of decent work </t>
  </si>
  <si>
    <t>Percentage of living income put into savings</t>
  </si>
  <si>
    <t xml:space="preserve">Percentage of the living income that is on costs of savings  </t>
  </si>
  <si>
    <t>= 100% in total</t>
  </si>
  <si>
    <t xml:space="preserve">Household size </t>
  </si>
  <si>
    <t xml:space="preserve">Number of adults </t>
  </si>
  <si>
    <t>Number of children</t>
  </si>
  <si>
    <t>Household size (number of individuals per household)</t>
  </si>
  <si>
    <t xml:space="preserve">Input for the average number of adults and children per household for your location. This information will be based on secondary research. Find relevant data for your location here: https://www.ankerresearchinstitute.org/ari-country-index </t>
  </si>
  <si>
    <t xml:space="preserve">Average Full Time Worker Equivalent </t>
  </si>
  <si>
    <t>Full time workers / household</t>
  </si>
  <si>
    <t xml:space="preserve">Average number of Full Time Workers per household </t>
  </si>
  <si>
    <t xml:space="preserve">See tab 'B. Key Assumptions'. Input for the Full Time Worker Equivalent per household that will come from secondary research. 
Find relevant data for your location here: https://www.ankerresearchinstitute.org/ari-country-index </t>
  </si>
  <si>
    <t>Living income for FTWE</t>
  </si>
  <si>
    <t>Estimating the Living Income for the full time worker (FTWE):</t>
  </si>
  <si>
    <t>(Local currency/FTWE/month)</t>
  </si>
  <si>
    <t>(PPP $/FTWE/month)</t>
  </si>
  <si>
    <t>Living wage (living income required at worker level):</t>
  </si>
  <si>
    <t>The living income then gets divided by the Full Time Worker Equivalent for your locations to get the living wage per worker.</t>
  </si>
  <si>
    <t xml:space="preserve">C - Compiling Benchmark Incomes </t>
  </si>
  <si>
    <t>The goal of this section is to estimate a comparable incomes in other jobs or government minimum wages.</t>
  </si>
  <si>
    <t xml:space="preserve">Benchmark Data </t>
  </si>
  <si>
    <t>Benchmarks from the World Bank:</t>
  </si>
  <si>
    <t>($ PPP/FTWE/month)</t>
  </si>
  <si>
    <t>(Local currency/HH/month)</t>
  </si>
  <si>
    <t>($ PPP/HH/month)</t>
  </si>
  <si>
    <t>Extreme Poverty Line (World Bank)</t>
  </si>
  <si>
    <r>
      <t>In 2023, the extreme poverty line was PPP $ 2.15 per person per day. The poverty line was PPP $ 6.85 per person per day. Please check for any updates here:</t>
    </r>
    <r>
      <rPr>
        <u/>
        <sz val="11"/>
        <color rgb="FF0070C0"/>
        <rFont val="Arial Nova"/>
        <family val="2"/>
      </rPr>
      <t xml:space="preserve"> https://blogs.worldbank.org/en/opendata/september-2023-global-poverty-update-world-bank-new-data-poverty-during-pandemic-asia#:~:text=At%20the%20%246.85%20poverty%20line,estimates%20from%201981%20to%202021.</t>
    </r>
  </si>
  <si>
    <t>Poverty line (World Bank)</t>
  </si>
  <si>
    <t>Benchmarks from research:</t>
  </si>
  <si>
    <t xml:space="preserve">Minimum wage </t>
  </si>
  <si>
    <t xml:space="preserve">Please input the benchmark data that you have researched for your location. Please refer to the PowerPoint toolkit for detailed information on what sources to use for each data point. </t>
  </si>
  <si>
    <t>Average Earnings of Formal Waste Workers</t>
  </si>
  <si>
    <t>Average Income from comparable sector A (e.g. agricultural labourer)</t>
  </si>
  <si>
    <t>Average Income from comparable sector B (e.g. construction worker)</t>
  </si>
  <si>
    <t xml:space="preserve">Independent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</si>
</sst>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0.00000"/>
    <numFmt numFmtId="166" formatCode="0.0%"/>
    <numFmt numFmtId="167" formatCode="_-[$$-409]* #,##0.00_ ;_-[$$-409]* \-#,##0.00\ ;_-[$$-409]* &quot;-&quot;??_ ;_-@_ "/>
    <numFmt numFmtId="168" formatCode="_-* #,##0.0_-;\-* #,##0.0_-;_-* &quot;-&quot;??_-;_-@_-"/>
  </numFmts>
  <fonts count="44" x14ac:knownFonts="1">
    <font>
      <sz val="11"/>
      <color theme="1"/>
      <name val="Aptos Narrow"/>
      <family val="2"/>
      <scheme val="minor"/>
    </font>
    <font>
      <u/>
      <sz val="11"/>
      <color theme="10"/>
      <name val="Aptos Narrow"/>
      <family val="2"/>
      <scheme val="minor"/>
    </font>
    <font>
      <sz val="8"/>
      <name val="Aptos Narrow"/>
      <family val="2"/>
      <scheme val="minor"/>
    </font>
    <font>
      <sz val="11"/>
      <color theme="1"/>
      <name val="Aptos Narrow"/>
      <family val="2"/>
      <scheme val="minor"/>
    </font>
    <font>
      <sz val="12"/>
      <color theme="1"/>
      <name val="Arial Nova"/>
      <family val="2"/>
    </font>
    <font>
      <sz val="12"/>
      <color rgb="FF000000"/>
      <name val="Arial Nova"/>
      <family val="2"/>
    </font>
    <font>
      <b/>
      <sz val="12"/>
      <color theme="1"/>
      <name val="Arial Nova"/>
      <family val="2"/>
    </font>
    <font>
      <b/>
      <sz val="11"/>
      <color theme="1"/>
      <name val="Arial Nova"/>
      <family val="2"/>
    </font>
    <font>
      <sz val="11"/>
      <color theme="1"/>
      <name val="Arial Nova"/>
      <family val="2"/>
    </font>
    <font>
      <b/>
      <sz val="11"/>
      <color theme="0"/>
      <name val="Arial Nova"/>
      <family val="2"/>
    </font>
    <font>
      <b/>
      <sz val="12"/>
      <color theme="0"/>
      <name val="Arial Nova"/>
      <family val="2"/>
    </font>
    <font>
      <b/>
      <sz val="12"/>
      <name val="Arial Nova"/>
      <family val="2"/>
    </font>
    <font>
      <sz val="12"/>
      <name val="Arial Nova"/>
      <family val="2"/>
    </font>
    <font>
      <b/>
      <sz val="14"/>
      <color theme="0"/>
      <name val="Arial Nova"/>
      <family val="2"/>
    </font>
    <font>
      <sz val="14"/>
      <color theme="1"/>
      <name val="Arial Nova"/>
      <family val="2"/>
    </font>
    <font>
      <sz val="11"/>
      <color theme="0"/>
      <name val="Arial Nova"/>
      <family val="2"/>
    </font>
    <font>
      <sz val="11"/>
      <color rgb="FFFF0000"/>
      <name val="Arial Nova"/>
      <family val="2"/>
    </font>
    <font>
      <u/>
      <sz val="11"/>
      <color rgb="FF0070C0"/>
      <name val="Arial Nova"/>
      <family val="2"/>
    </font>
    <font>
      <b/>
      <sz val="11"/>
      <name val="Arial Nova"/>
      <family val="2"/>
    </font>
    <font>
      <i/>
      <sz val="11"/>
      <color theme="1"/>
      <name val="Arial Nova"/>
      <family val="2"/>
    </font>
    <font>
      <sz val="11"/>
      <color rgb="FF0D0D0D"/>
      <name val="Arial Nova"/>
      <family val="2"/>
    </font>
    <font>
      <i/>
      <sz val="11"/>
      <color theme="1" tint="0.14999847407452621"/>
      <name val="Arial Nova"/>
      <family val="2"/>
    </font>
    <font>
      <sz val="11"/>
      <color theme="1" tint="0.14999847407452621"/>
      <name val="Arial Nova"/>
      <family val="2"/>
    </font>
    <font>
      <b/>
      <sz val="11"/>
      <color rgb="FFFF0000"/>
      <name val="Arial Nova"/>
      <family val="2"/>
    </font>
    <font>
      <b/>
      <sz val="20"/>
      <color theme="0"/>
      <name val="Arial Nova"/>
      <family val="2"/>
    </font>
    <font>
      <i/>
      <sz val="12"/>
      <color theme="1"/>
      <name val="Arial Nova"/>
      <family val="2"/>
    </font>
    <font>
      <sz val="11"/>
      <color rgb="FF000000"/>
      <name val="Arial Nova"/>
      <family val="2"/>
    </font>
    <font>
      <sz val="11"/>
      <name val="Aptos Narrow"/>
      <family val="2"/>
      <scheme val="minor"/>
    </font>
    <font>
      <b/>
      <i/>
      <sz val="12"/>
      <name val="Arial Nova"/>
      <family val="2"/>
    </font>
    <font>
      <i/>
      <sz val="12"/>
      <name val="Arial Nova"/>
      <family val="2"/>
    </font>
    <font>
      <b/>
      <i/>
      <sz val="11"/>
      <color theme="1"/>
      <name val="Arial Nova"/>
      <family val="2"/>
    </font>
    <font>
      <b/>
      <i/>
      <sz val="20"/>
      <color theme="0"/>
      <name val="Arial Nova"/>
      <family val="2"/>
    </font>
    <font>
      <b/>
      <i/>
      <sz val="11"/>
      <color theme="0"/>
      <name val="Arial Nova"/>
      <family val="2"/>
    </font>
    <font>
      <b/>
      <i/>
      <sz val="11"/>
      <name val="Arial Nova"/>
      <family val="2"/>
    </font>
    <font>
      <i/>
      <sz val="11"/>
      <name val="Arial Nova"/>
      <family val="2"/>
    </font>
    <font>
      <i/>
      <sz val="11"/>
      <color theme="0" tint="-0.34998626667073579"/>
      <name val="Arial Nova"/>
      <family val="2"/>
    </font>
    <font>
      <sz val="11"/>
      <color rgb="FF0000FF"/>
      <name val="Arial Nova"/>
      <family val="2"/>
    </font>
    <font>
      <sz val="11"/>
      <color rgb="FFC00000"/>
      <name val="Arial Nova"/>
      <family val="2"/>
    </font>
    <font>
      <b/>
      <sz val="12"/>
      <color rgb="FFFF0000"/>
      <name val="Arial Nova"/>
      <family val="2"/>
    </font>
    <font>
      <sz val="12"/>
      <color theme="1"/>
      <name val="Arial Nova"/>
      <family val="2"/>
    </font>
    <font>
      <sz val="12"/>
      <color rgb="FF000000"/>
      <name val="Arial Nova"/>
      <family val="2"/>
    </font>
    <font>
      <i/>
      <sz val="12"/>
      <color rgb="FF000000"/>
      <name val="Arial Nova"/>
      <family val="2"/>
    </font>
    <font>
      <sz val="11"/>
      <color theme="1"/>
      <name val="Arial Nova"/>
      <family val="2"/>
    </font>
    <font>
      <sz val="11"/>
      <color rgb="FF0000FF"/>
      <name val="Arial Nova"/>
      <family val="2"/>
    </font>
  </fonts>
  <fills count="10">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theme="5" tint="0.79998168889431442"/>
        <bgColor indexed="64"/>
      </patternFill>
    </fill>
    <fill>
      <patternFill patternType="solid">
        <fgColor rgb="FF00206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14999847407452621"/>
        <bgColor indexed="64"/>
      </patternFill>
    </fill>
  </fills>
  <borders count="56">
    <border>
      <left/>
      <right/>
      <top/>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top/>
      <bottom style="thin">
        <color theme="0"/>
      </bottom>
      <diagonal/>
    </border>
    <border>
      <left/>
      <right/>
      <top style="thin">
        <color theme="0"/>
      </top>
      <bottom style="thin">
        <color theme="0"/>
      </bottom>
      <diagonal/>
    </border>
    <border>
      <left/>
      <right/>
      <top style="thin">
        <color theme="2" tint="-9.9978637043366805E-2"/>
      </top>
      <bottom/>
      <diagonal/>
    </border>
    <border>
      <left style="thin">
        <color theme="0"/>
      </left>
      <right style="thin">
        <color theme="0"/>
      </right>
      <top style="thin">
        <color theme="2" tint="-9.9978637043366805E-2"/>
      </top>
      <bottom style="thin">
        <color theme="0"/>
      </bottom>
      <diagonal/>
    </border>
    <border>
      <left style="thin">
        <color theme="0"/>
      </left>
      <right/>
      <top style="thin">
        <color theme="2" tint="-9.9978637043366805E-2"/>
      </top>
      <bottom/>
      <diagonal/>
    </border>
    <border>
      <left style="thin">
        <color theme="0"/>
      </left>
      <right/>
      <top/>
      <bottom/>
      <diagonal/>
    </border>
    <border>
      <left/>
      <right style="thin">
        <color theme="0"/>
      </right>
      <top/>
      <bottom/>
      <diagonal/>
    </border>
    <border>
      <left style="thin">
        <color theme="0"/>
      </left>
      <right style="thin">
        <color theme="0"/>
      </right>
      <top/>
      <bottom/>
      <diagonal/>
    </border>
    <border>
      <left/>
      <right style="thin">
        <color theme="0"/>
      </right>
      <top style="thin">
        <color theme="2" tint="-9.9978637043366805E-2"/>
      </top>
      <bottom style="thin">
        <color theme="0"/>
      </bottom>
      <diagonal/>
    </border>
    <border>
      <left/>
      <right/>
      <top/>
      <bottom style="thin">
        <color indexed="64"/>
      </bottom>
      <diagonal/>
    </border>
    <border>
      <left/>
      <right/>
      <top/>
      <bottom style="medium">
        <color indexed="64"/>
      </bottom>
      <diagonal/>
    </border>
    <border>
      <left style="thin">
        <color theme="0"/>
      </left>
      <right style="thin">
        <color theme="0"/>
      </right>
      <top/>
      <bottom style="thin">
        <color theme="0"/>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diagonal/>
    </border>
    <border>
      <left/>
      <right style="thin">
        <color theme="0" tint="-0.14999847407452621"/>
      </right>
      <top/>
      <bottom style="thin">
        <color theme="0" tint="-0.14999847407452621"/>
      </bottom>
      <diagonal/>
    </border>
    <border>
      <left/>
      <right/>
      <top style="thin">
        <color theme="0" tint="-0.14999847407452621"/>
      </top>
      <bottom/>
      <diagonal/>
    </border>
    <border>
      <left/>
      <right style="thin">
        <color theme="0" tint="-0.14999847407452621"/>
      </right>
      <top/>
      <bottom/>
      <diagonal/>
    </border>
    <border>
      <left/>
      <right/>
      <top/>
      <bottom style="thin">
        <color theme="0" tint="-0.14999847407452621"/>
      </bottom>
      <diagonal/>
    </border>
    <border>
      <left style="thin">
        <color theme="0"/>
      </left>
      <right style="thin">
        <color theme="0"/>
      </right>
      <top style="thin">
        <color theme="0"/>
      </top>
      <bottom style="thin">
        <color indexed="64"/>
      </bottom>
      <diagonal/>
    </border>
    <border>
      <left style="thin">
        <color theme="0"/>
      </left>
      <right/>
      <top style="thin">
        <color theme="0"/>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6795556505021"/>
      </left>
      <right/>
      <top/>
      <bottom/>
      <diagonal/>
    </border>
    <border>
      <left/>
      <right style="thin">
        <color theme="0" tint="-0.14996795556505021"/>
      </right>
      <top/>
      <bottom/>
      <diagonal/>
    </border>
    <border>
      <left style="thin">
        <color theme="0"/>
      </left>
      <right/>
      <top style="thin">
        <color theme="0"/>
      </top>
      <bottom style="thin">
        <color indexed="64"/>
      </bottom>
      <diagonal/>
    </border>
    <border>
      <left/>
      <right style="thin">
        <color theme="0"/>
      </right>
      <top style="thin">
        <color theme="0" tint="-0.14996795556505021"/>
      </top>
      <bottom style="thin">
        <color theme="0" tint="-0.14996795556505021"/>
      </bottom>
      <diagonal/>
    </border>
    <border>
      <left/>
      <right style="thin">
        <color theme="0"/>
      </right>
      <top style="thin">
        <color theme="0" tint="-0.14996795556505021"/>
      </top>
      <bottom/>
      <diagonal/>
    </border>
    <border>
      <left style="thin">
        <color theme="0" tint="-0.14999847407452621"/>
      </left>
      <right/>
      <top/>
      <bottom/>
      <diagonal/>
    </border>
    <border>
      <left style="thin">
        <color theme="0" tint="-0.14999847407452621"/>
      </left>
      <right/>
      <top/>
      <bottom style="thin">
        <color theme="0" tint="-0.14999847407452621"/>
      </bottom>
      <diagonal/>
    </border>
    <border>
      <left style="thin">
        <color theme="0" tint="-0.14996795556505021"/>
      </left>
      <right/>
      <top/>
      <bottom style="thin">
        <color theme="0" tint="-0.14999847407452621"/>
      </bottom>
      <diagonal/>
    </border>
    <border>
      <left/>
      <right style="thin">
        <color theme="0" tint="-0.14996795556505021"/>
      </right>
      <top/>
      <bottom style="thin">
        <color theme="0" tint="-0.14999847407452621"/>
      </bottom>
      <diagonal/>
    </border>
    <border>
      <left style="thin">
        <color theme="2" tint="-9.9978637043366805E-2"/>
      </left>
      <right/>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thin">
        <color theme="0"/>
      </top>
      <bottom style="thin">
        <color theme="1"/>
      </bottom>
      <diagonal/>
    </border>
    <border>
      <left style="thin">
        <color theme="0" tint="-0.14999847407452621"/>
      </left>
      <right/>
      <top style="thin">
        <color theme="0" tint="-0.14999847407452621"/>
      </top>
      <bottom style="thin">
        <color theme="0"/>
      </bottom>
      <diagonal/>
    </border>
    <border>
      <left/>
      <right style="thin">
        <color theme="0" tint="-0.14999847407452621"/>
      </right>
      <top style="thin">
        <color theme="0" tint="-0.14999847407452621"/>
      </top>
      <bottom style="thin">
        <color theme="0"/>
      </bottom>
      <diagonal/>
    </border>
    <border>
      <left style="thin">
        <color theme="0" tint="-0.14999847407452621"/>
      </left>
      <right/>
      <top style="thin">
        <color theme="0"/>
      </top>
      <bottom style="thin">
        <color theme="0" tint="-0.14999847407452621"/>
      </bottom>
      <diagonal/>
    </border>
    <border>
      <left/>
      <right style="thin">
        <color theme="0" tint="-0.14999847407452621"/>
      </right>
      <top style="thin">
        <color theme="0"/>
      </top>
      <bottom style="thin">
        <color theme="0" tint="-0.14999847407452621"/>
      </bottom>
      <diagonal/>
    </border>
    <border>
      <left style="thin">
        <color theme="0" tint="-0.14999847407452621"/>
      </left>
      <right/>
      <top style="thin">
        <color theme="0"/>
      </top>
      <bottom style="thin">
        <color theme="0"/>
      </bottom>
      <diagonal/>
    </border>
    <border>
      <left/>
      <right style="thin">
        <color theme="0" tint="-0.14999847407452621"/>
      </right>
      <top style="thin">
        <color theme="0"/>
      </top>
      <bottom style="thin">
        <color theme="0"/>
      </bottom>
      <diagonal/>
    </border>
    <border>
      <left style="thin">
        <color rgb="FFD0D0D0"/>
      </left>
      <right style="thin">
        <color rgb="FFD0D0D0"/>
      </right>
      <top style="thin">
        <color rgb="FFD0D0D0"/>
      </top>
      <bottom style="thin">
        <color rgb="FFD0D0D0"/>
      </bottom>
      <diagonal/>
    </border>
    <border>
      <left/>
      <right style="thin">
        <color rgb="FFD0D0D0"/>
      </right>
      <top style="thin">
        <color rgb="FFD0D0D0"/>
      </top>
      <bottom style="thin">
        <color rgb="FFD0D0D0"/>
      </bottom>
      <diagonal/>
    </border>
    <border>
      <left style="thin">
        <color rgb="FFD0D0D0"/>
      </left>
      <right style="thin">
        <color rgb="FFD0D0D0"/>
      </right>
      <top/>
      <bottom style="thin">
        <color rgb="FFD0D0D0"/>
      </bottom>
      <diagonal/>
    </border>
    <border>
      <left/>
      <right style="thin">
        <color rgb="FFD0D0D0"/>
      </right>
      <top/>
      <bottom style="thin">
        <color rgb="FFD0D0D0"/>
      </bottom>
      <diagonal/>
    </border>
  </borders>
  <cellStyleXfs count="7">
    <xf numFmtId="0" fontId="0" fillId="0" borderId="0"/>
    <xf numFmtId="0" fontId="1" fillId="0" borderId="0" applyNumberForma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27" fillId="0" borderId="0"/>
    <xf numFmtId="0" fontId="3" fillId="0" borderId="0"/>
    <xf numFmtId="0" fontId="1" fillId="0" borderId="0" applyNumberFormat="0" applyFill="0" applyBorder="0" applyAlignment="0" applyProtection="0"/>
  </cellStyleXfs>
  <cellXfs count="281">
    <xf numFmtId="0" fontId="0" fillId="0" borderId="0" xfId="0"/>
    <xf numFmtId="0" fontId="6" fillId="7" borderId="0" xfId="0" applyFont="1" applyFill="1" applyAlignment="1">
      <alignment horizontal="left" wrapText="1"/>
    </xf>
    <xf numFmtId="0" fontId="4" fillId="0" borderId="0" xfId="0" applyFont="1"/>
    <xf numFmtId="0" fontId="8" fillId="0" borderId="0" xfId="0" applyFont="1" applyAlignment="1">
      <alignment vertical="center"/>
    </xf>
    <xf numFmtId="0" fontId="8" fillId="0" borderId="0" xfId="0" applyFont="1" applyAlignment="1">
      <alignment vertical="center" wrapText="1"/>
    </xf>
    <xf numFmtId="0" fontId="4" fillId="0" borderId="0" xfId="0" applyFont="1" applyAlignment="1">
      <alignment vertical="center"/>
    </xf>
    <xf numFmtId="0" fontId="6" fillId="2" borderId="1" xfId="0" applyFont="1" applyFill="1" applyBorder="1" applyAlignment="1">
      <alignment horizontal="left" vertical="center" wrapText="1"/>
    </xf>
    <xf numFmtId="0" fontId="4" fillId="0" borderId="0" xfId="0" applyFont="1" applyAlignment="1">
      <alignment vertical="center" wrapText="1"/>
    </xf>
    <xf numFmtId="0" fontId="13" fillId="3" borderId="1" xfId="0" applyFont="1" applyFill="1" applyBorder="1" applyAlignment="1">
      <alignment vertical="center"/>
    </xf>
    <xf numFmtId="0" fontId="14" fillId="0" borderId="0" xfId="0" applyFont="1" applyAlignment="1">
      <alignment vertical="center"/>
    </xf>
    <xf numFmtId="0" fontId="4" fillId="0" borderId="0" xfId="0" applyFont="1" applyAlignment="1">
      <alignment horizontal="center"/>
    </xf>
    <xf numFmtId="0" fontId="13" fillId="3" borderId="18" xfId="0" applyFont="1" applyFill="1" applyBorder="1" applyAlignment="1">
      <alignment vertical="center"/>
    </xf>
    <xf numFmtId="0" fontId="13" fillId="3" borderId="18" xfId="0" applyFont="1" applyFill="1" applyBorder="1" applyAlignment="1">
      <alignment horizontal="center" vertical="center" wrapText="1"/>
    </xf>
    <xf numFmtId="0" fontId="4" fillId="0" borderId="16" xfId="0" applyFont="1" applyBorder="1" applyAlignment="1">
      <alignment vertical="center"/>
    </xf>
    <xf numFmtId="0" fontId="8" fillId="0" borderId="0" xfId="0" applyFont="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left" vertical="center"/>
    </xf>
    <xf numFmtId="0" fontId="10" fillId="2" borderId="0" xfId="0" applyFont="1" applyFill="1" applyAlignment="1">
      <alignment horizontal="left" wrapText="1"/>
    </xf>
    <xf numFmtId="0" fontId="11" fillId="2" borderId="0" xfId="0" applyFont="1" applyFill="1" applyAlignment="1">
      <alignment horizontal="left" wrapText="1"/>
    </xf>
    <xf numFmtId="0" fontId="4" fillId="2" borderId="0" xfId="0" applyFont="1" applyFill="1"/>
    <xf numFmtId="0" fontId="4" fillId="0" borderId="16" xfId="0" applyFont="1" applyBorder="1" applyAlignment="1">
      <alignment vertical="center" wrapText="1"/>
    </xf>
    <xf numFmtId="0" fontId="11" fillId="7" borderId="0" xfId="0" applyFont="1" applyFill="1" applyAlignment="1">
      <alignment horizontal="left" vertical="center"/>
    </xf>
    <xf numFmtId="0" fontId="12" fillId="7" borderId="0" xfId="0" applyFont="1" applyFill="1" applyAlignment="1">
      <alignment horizontal="left" vertical="center"/>
    </xf>
    <xf numFmtId="0" fontId="8" fillId="8" borderId="1" xfId="0" applyFont="1" applyFill="1" applyBorder="1" applyAlignment="1">
      <alignment horizontal="center" vertical="center"/>
    </xf>
    <xf numFmtId="0" fontId="7" fillId="0" borderId="0" xfId="0" applyFont="1" applyAlignment="1">
      <alignment vertical="center"/>
    </xf>
    <xf numFmtId="0" fontId="7" fillId="0" borderId="0" xfId="0" applyFont="1" applyAlignment="1">
      <alignment vertical="center" wrapText="1"/>
    </xf>
    <xf numFmtId="0" fontId="7" fillId="0" borderId="14" xfId="0" applyFont="1" applyBorder="1" applyAlignment="1">
      <alignment vertical="center" wrapText="1"/>
    </xf>
    <xf numFmtId="0" fontId="9" fillId="0" borderId="0" xfId="0" applyFont="1" applyAlignment="1">
      <alignment horizontal="left" vertical="center"/>
    </xf>
    <xf numFmtId="0" fontId="8" fillId="2" borderId="0" xfId="0" applyFont="1" applyFill="1" applyAlignment="1">
      <alignment vertical="center"/>
    </xf>
    <xf numFmtId="0" fontId="8" fillId="0" borderId="13" xfId="0" applyFont="1" applyBorder="1" applyAlignment="1">
      <alignment vertical="center"/>
    </xf>
    <xf numFmtId="0" fontId="7" fillId="4" borderId="0" xfId="0" applyFont="1" applyFill="1" applyAlignment="1">
      <alignment horizontal="center" vertical="center"/>
    </xf>
    <xf numFmtId="9" fontId="8" fillId="8" borderId="0" xfId="2" applyFont="1" applyFill="1" applyBorder="1" applyAlignment="1">
      <alignment horizontal="center" vertical="center"/>
    </xf>
    <xf numFmtId="0" fontId="7" fillId="0" borderId="2" xfId="0" applyFont="1" applyBorder="1" applyAlignment="1">
      <alignment horizontal="center" vertical="center"/>
    </xf>
    <xf numFmtId="0" fontId="7" fillId="0" borderId="0" xfId="0" applyFont="1" applyAlignment="1">
      <alignment horizontal="left" vertical="center" wrapText="1"/>
    </xf>
    <xf numFmtId="0" fontId="8" fillId="0" borderId="14" xfId="0" applyFont="1" applyBorder="1" applyAlignment="1">
      <alignment horizontal="left" vertical="center"/>
    </xf>
    <xf numFmtId="0" fontId="8" fillId="0" borderId="14" xfId="0" applyFont="1" applyBorder="1" applyAlignment="1">
      <alignment vertical="center"/>
    </xf>
    <xf numFmtId="0" fontId="8" fillId="0" borderId="14" xfId="0" applyFont="1" applyBorder="1" applyAlignment="1">
      <alignment vertical="center" wrapText="1"/>
    </xf>
    <xf numFmtId="0" fontId="7" fillId="9" borderId="12" xfId="0" applyFont="1" applyFill="1" applyBorder="1" applyAlignment="1">
      <alignment vertical="center"/>
    </xf>
    <xf numFmtId="0" fontId="8" fillId="9" borderId="7" xfId="0" applyFont="1" applyFill="1" applyBorder="1" applyAlignment="1">
      <alignment vertical="center"/>
    </xf>
    <xf numFmtId="0" fontId="8" fillId="9" borderId="8" xfId="0" applyFont="1" applyFill="1" applyBorder="1" applyAlignment="1">
      <alignment vertical="center"/>
    </xf>
    <xf numFmtId="0" fontId="8" fillId="9" borderId="6" xfId="0" applyFont="1" applyFill="1" applyBorder="1" applyAlignment="1">
      <alignment vertical="center"/>
    </xf>
    <xf numFmtId="0" fontId="16" fillId="9" borderId="6" xfId="0" applyFont="1" applyFill="1" applyBorder="1" applyAlignment="1">
      <alignment vertical="center"/>
    </xf>
    <xf numFmtId="0" fontId="7" fillId="9" borderId="0" xfId="0" applyFont="1" applyFill="1" applyAlignment="1">
      <alignment vertical="center"/>
    </xf>
    <xf numFmtId="0" fontId="23" fillId="0" borderId="0" xfId="0" applyFont="1" applyAlignment="1">
      <alignment horizontal="left" vertical="center"/>
    </xf>
    <xf numFmtId="0" fontId="4" fillId="7" borderId="0" xfId="0" applyFont="1" applyFill="1"/>
    <xf numFmtId="0" fontId="8" fillId="0" borderId="25" xfId="0" applyFont="1" applyBorder="1" applyAlignment="1">
      <alignment horizontal="left" vertical="center" wrapText="1"/>
    </xf>
    <xf numFmtId="0" fontId="4" fillId="0" borderId="16" xfId="0" applyFont="1" applyBorder="1" applyAlignment="1">
      <alignment horizontal="left" vertical="center" indent="6"/>
    </xf>
    <xf numFmtId="0" fontId="4" fillId="0" borderId="16" xfId="0" applyFont="1" applyBorder="1" applyAlignment="1">
      <alignment horizontal="left" vertical="center" wrapText="1" indent="6"/>
    </xf>
    <xf numFmtId="0" fontId="8" fillId="0" borderId="0" xfId="0" applyFont="1" applyAlignment="1">
      <alignment horizontal="left" vertical="center" indent="3"/>
    </xf>
    <xf numFmtId="0" fontId="7" fillId="0" borderId="0" xfId="0" applyFont="1" applyAlignment="1">
      <alignment horizontal="left" vertical="center"/>
    </xf>
    <xf numFmtId="0" fontId="24" fillId="5" borderId="0" xfId="0" applyFont="1" applyFill="1" applyAlignment="1">
      <alignment vertical="center"/>
    </xf>
    <xf numFmtId="0" fontId="15" fillId="5" borderId="0" xfId="0" applyFont="1" applyFill="1" applyAlignment="1">
      <alignment vertical="center"/>
    </xf>
    <xf numFmtId="0" fontId="9" fillId="0" borderId="6" xfId="0" applyFont="1" applyBorder="1" applyAlignment="1">
      <alignment horizontal="left" vertical="center" wrapText="1"/>
    </xf>
    <xf numFmtId="0" fontId="9" fillId="0" borderId="0" xfId="0" applyFont="1" applyAlignment="1">
      <alignment horizontal="left" vertical="center" wrapText="1"/>
    </xf>
    <xf numFmtId="0" fontId="19" fillId="0" borderId="0" xfId="0" applyFont="1" applyAlignment="1">
      <alignment vertical="center"/>
    </xf>
    <xf numFmtId="0" fontId="8" fillId="2" borderId="3" xfId="0" applyFont="1" applyFill="1" applyBorder="1" applyAlignment="1">
      <alignment vertical="center"/>
    </xf>
    <xf numFmtId="0" fontId="8" fillId="0" borderId="3" xfId="0" applyFont="1" applyBorder="1" applyAlignment="1">
      <alignment vertical="center"/>
    </xf>
    <xf numFmtId="0" fontId="8" fillId="2" borderId="5" xfId="0" applyFont="1" applyFill="1" applyBorder="1" applyAlignment="1">
      <alignment vertical="center"/>
    </xf>
    <xf numFmtId="0" fontId="8" fillId="2" borderId="2" xfId="0" applyFont="1" applyFill="1" applyBorder="1" applyAlignment="1">
      <alignment vertical="center"/>
    </xf>
    <xf numFmtId="0" fontId="7" fillId="2" borderId="0" xfId="0" applyFont="1" applyFill="1" applyAlignment="1">
      <alignment vertical="center"/>
    </xf>
    <xf numFmtId="0" fontId="8" fillId="2" borderId="0" xfId="0" applyFont="1" applyFill="1" applyAlignment="1">
      <alignment horizontal="left" vertical="center"/>
    </xf>
    <xf numFmtId="0" fontId="8" fillId="0" borderId="6" xfId="0" applyFont="1" applyBorder="1" applyAlignment="1">
      <alignment vertical="center"/>
    </xf>
    <xf numFmtId="0" fontId="20" fillId="0" borderId="0" xfId="0" applyFont="1" applyAlignment="1">
      <alignment horizontal="left" vertical="center"/>
    </xf>
    <xf numFmtId="0" fontId="22" fillId="0" borderId="0" xfId="0" applyFont="1" applyAlignment="1">
      <alignment vertical="center"/>
    </xf>
    <xf numFmtId="0" fontId="16" fillId="2" borderId="0" xfId="0" applyFont="1" applyFill="1" applyAlignment="1">
      <alignment vertical="center"/>
    </xf>
    <xf numFmtId="0" fontId="9" fillId="0" borderId="9" xfId="0" applyFont="1" applyBorder="1" applyAlignment="1">
      <alignment vertical="center"/>
    </xf>
    <xf numFmtId="0" fontId="19" fillId="2" borderId="0" xfId="0" applyFont="1" applyFill="1" applyAlignment="1">
      <alignment horizontal="left" vertical="center" wrapText="1"/>
    </xf>
    <xf numFmtId="0" fontId="28" fillId="7" borderId="0" xfId="0" applyFont="1" applyFill="1" applyAlignment="1">
      <alignment horizontal="left" vertical="center"/>
    </xf>
    <xf numFmtId="0" fontId="29" fillId="7" borderId="0" xfId="0" applyFont="1" applyFill="1" applyAlignment="1">
      <alignment horizontal="left" vertical="center"/>
    </xf>
    <xf numFmtId="0" fontId="19" fillId="0" borderId="0" xfId="0" applyFont="1" applyAlignment="1">
      <alignment horizontal="left" vertical="center"/>
    </xf>
    <xf numFmtId="0" fontId="25" fillId="6" borderId="0" xfId="0" applyFont="1" applyFill="1" applyAlignment="1">
      <alignment horizontal="left" vertical="center"/>
    </xf>
    <xf numFmtId="0" fontId="25" fillId="8" borderId="0" xfId="0" applyFont="1" applyFill="1" applyAlignment="1">
      <alignment horizontal="left" vertical="center"/>
    </xf>
    <xf numFmtId="0" fontId="30" fillId="0" borderId="14" xfId="0" applyFont="1" applyBorder="1" applyAlignment="1">
      <alignment horizontal="left" vertical="center" wrapText="1"/>
    </xf>
    <xf numFmtId="0" fontId="30" fillId="0" borderId="0" xfId="0" applyFont="1" applyAlignment="1">
      <alignment horizontal="left" vertical="center" wrapText="1"/>
    </xf>
    <xf numFmtId="0" fontId="31" fillId="5" borderId="0" xfId="0" applyFont="1" applyFill="1" applyAlignment="1">
      <alignment horizontal="left" vertical="center"/>
    </xf>
    <xf numFmtId="0" fontId="30" fillId="9" borderId="0" xfId="0" applyFont="1" applyFill="1" applyAlignment="1">
      <alignment horizontal="left" vertical="center"/>
    </xf>
    <xf numFmtId="0" fontId="32" fillId="0" borderId="0" xfId="0" applyFont="1" applyAlignment="1">
      <alignment horizontal="left" vertical="center" wrapText="1"/>
    </xf>
    <xf numFmtId="0" fontId="33" fillId="2" borderId="0" xfId="0" applyFont="1" applyFill="1" applyAlignment="1">
      <alignment horizontal="left" vertical="center" wrapText="1"/>
    </xf>
    <xf numFmtId="0" fontId="34" fillId="2" borderId="0" xfId="0" applyFont="1" applyFill="1" applyAlignment="1">
      <alignment horizontal="left" vertical="center" wrapText="1"/>
    </xf>
    <xf numFmtId="0" fontId="19" fillId="2" borderId="0" xfId="0" applyFont="1" applyFill="1" applyAlignment="1">
      <alignment horizontal="left" vertical="center"/>
    </xf>
    <xf numFmtId="0" fontId="30" fillId="2" borderId="0" xfId="0" applyFont="1" applyFill="1" applyAlignment="1">
      <alignment horizontal="left" vertical="center" wrapText="1"/>
    </xf>
    <xf numFmtId="0" fontId="30" fillId="2" borderId="14" xfId="0" applyFont="1" applyFill="1" applyBorder="1" applyAlignment="1">
      <alignment horizontal="left" vertical="center" wrapText="1"/>
    </xf>
    <xf numFmtId="0" fontId="30" fillId="2" borderId="0" xfId="0" applyFont="1" applyFill="1" applyAlignment="1">
      <alignment horizontal="left" vertical="center"/>
    </xf>
    <xf numFmtId="0" fontId="19" fillId="2" borderId="14" xfId="0" applyFont="1" applyFill="1" applyBorder="1" applyAlignment="1">
      <alignment horizontal="left" vertical="center"/>
    </xf>
    <xf numFmtId="0" fontId="8" fillId="0" borderId="35" xfId="0" applyFont="1" applyBorder="1" applyAlignment="1">
      <alignment horizontal="left" vertical="center"/>
    </xf>
    <xf numFmtId="0" fontId="8" fillId="0" borderId="36" xfId="0" applyFont="1" applyBorder="1" applyAlignment="1">
      <alignment horizontal="left" vertical="center"/>
    </xf>
    <xf numFmtId="0" fontId="8" fillId="0" borderId="37" xfId="0" applyFont="1" applyBorder="1" applyAlignment="1">
      <alignment horizontal="left" vertical="center"/>
    </xf>
    <xf numFmtId="0" fontId="36" fillId="6" borderId="1" xfId="0" applyFont="1" applyFill="1" applyBorder="1" applyAlignment="1">
      <alignment horizontal="center" vertical="center"/>
    </xf>
    <xf numFmtId="0" fontId="7" fillId="9" borderId="1" xfId="0" applyFont="1" applyFill="1" applyBorder="1" applyAlignment="1">
      <alignment vertical="center"/>
    </xf>
    <xf numFmtId="0" fontId="12" fillId="7" borderId="0" xfId="0" applyFont="1" applyFill="1" applyAlignment="1">
      <alignment horizontal="left" vertical="center" indent="2"/>
    </xf>
    <xf numFmtId="0" fontId="6" fillId="6" borderId="0" xfId="0" applyFont="1" applyFill="1" applyAlignment="1">
      <alignment vertical="center"/>
    </xf>
    <xf numFmtId="0" fontId="6" fillId="8" borderId="0" xfId="0" applyFont="1" applyFill="1" applyAlignment="1">
      <alignment vertical="center"/>
    </xf>
    <xf numFmtId="0" fontId="8" fillId="9" borderId="9" xfId="0" applyFont="1" applyFill="1" applyBorder="1" applyAlignment="1">
      <alignment vertical="center"/>
    </xf>
    <xf numFmtId="0" fontId="35" fillId="0" borderId="0" xfId="0" applyFont="1" applyAlignment="1">
      <alignment horizontal="left" vertical="center" wrapText="1"/>
    </xf>
    <xf numFmtId="0" fontId="36" fillId="6" borderId="17" xfId="0" applyFont="1" applyFill="1" applyBorder="1" applyAlignment="1">
      <alignment horizontal="center" vertical="center"/>
    </xf>
    <xf numFmtId="9" fontId="36" fillId="6" borderId="17" xfId="2" applyFont="1" applyFill="1" applyBorder="1" applyAlignment="1">
      <alignment horizontal="center" vertical="center"/>
    </xf>
    <xf numFmtId="1" fontId="36" fillId="6" borderId="1" xfId="2" applyNumberFormat="1" applyFont="1" applyFill="1" applyBorder="1" applyAlignment="1">
      <alignment horizontal="center" vertical="center"/>
    </xf>
    <xf numFmtId="9" fontId="36" fillId="6" borderId="1" xfId="0" applyNumberFormat="1" applyFont="1" applyFill="1" applyBorder="1" applyAlignment="1">
      <alignment horizontal="center" vertical="center"/>
    </xf>
    <xf numFmtId="1" fontId="36" fillId="6" borderId="17" xfId="3" applyNumberFormat="1" applyFont="1" applyFill="1" applyBorder="1" applyAlignment="1">
      <alignment horizontal="center" vertical="center"/>
    </xf>
    <xf numFmtId="0" fontId="36" fillId="6" borderId="0" xfId="0" applyFont="1" applyFill="1" applyAlignment="1">
      <alignment horizontal="center" vertical="center"/>
    </xf>
    <xf numFmtId="0" fontId="9" fillId="5" borderId="9" xfId="0" applyFont="1" applyFill="1" applyBorder="1" applyAlignment="1">
      <alignment horizontal="center" vertical="center"/>
    </xf>
    <xf numFmtId="0" fontId="9" fillId="5" borderId="0" xfId="0" applyFont="1" applyFill="1" applyAlignment="1">
      <alignment horizontal="center" vertical="center"/>
    </xf>
    <xf numFmtId="0" fontId="8" fillId="0" borderId="0" xfId="0" applyFont="1" applyAlignment="1">
      <alignment horizontal="center" vertical="center"/>
    </xf>
    <xf numFmtId="0" fontId="8" fillId="8" borderId="17" xfId="0" applyFont="1" applyFill="1" applyBorder="1" applyAlignment="1">
      <alignment horizontal="center" vertical="center"/>
    </xf>
    <xf numFmtId="0" fontId="9" fillId="5" borderId="0" xfId="0" applyFont="1" applyFill="1" applyAlignment="1">
      <alignment horizontal="center" vertical="center" wrapText="1"/>
    </xf>
    <xf numFmtId="0" fontId="9" fillId="5" borderId="10" xfId="0" applyFont="1" applyFill="1" applyBorder="1" applyAlignment="1">
      <alignment horizontal="center" vertical="center"/>
    </xf>
    <xf numFmtId="0" fontId="9" fillId="5" borderId="11" xfId="0" applyFont="1" applyFill="1" applyBorder="1" applyAlignment="1">
      <alignment horizontal="center" vertical="center"/>
    </xf>
    <xf numFmtId="0" fontId="8" fillId="2" borderId="0" xfId="0" applyFont="1" applyFill="1" applyAlignment="1">
      <alignment horizontal="center" vertical="center"/>
    </xf>
    <xf numFmtId="0" fontId="9" fillId="5" borderId="15" xfId="0" applyFont="1" applyFill="1" applyBorder="1" applyAlignment="1">
      <alignment horizontal="center" vertical="center" wrapText="1"/>
    </xf>
    <xf numFmtId="2" fontId="36" fillId="6" borderId="1" xfId="0" applyNumberFormat="1" applyFont="1" applyFill="1" applyBorder="1" applyAlignment="1">
      <alignment horizontal="center" vertical="center"/>
    </xf>
    <xf numFmtId="2" fontId="36" fillId="6" borderId="17" xfId="0" applyNumberFormat="1" applyFont="1" applyFill="1" applyBorder="1" applyAlignment="1">
      <alignment horizontal="center" vertical="center"/>
    </xf>
    <xf numFmtId="0" fontId="8" fillId="0" borderId="20" xfId="0" applyFont="1" applyBorder="1" applyAlignment="1">
      <alignment vertical="center" wrapText="1"/>
    </xf>
    <xf numFmtId="0" fontId="8" fillId="0" borderId="23" xfId="0" applyFont="1" applyBorder="1" applyAlignment="1">
      <alignment vertical="center" wrapText="1"/>
    </xf>
    <xf numFmtId="0" fontId="8" fillId="0" borderId="21" xfId="0" applyFont="1" applyBorder="1" applyAlignment="1">
      <alignment vertical="center" wrapText="1"/>
    </xf>
    <xf numFmtId="0" fontId="8" fillId="0" borderId="37" xfId="0" applyFont="1" applyBorder="1" applyAlignment="1">
      <alignment vertical="center" wrapText="1"/>
    </xf>
    <xf numFmtId="0" fontId="8" fillId="0" borderId="24" xfId="0" applyFont="1" applyBorder="1" applyAlignment="1">
      <alignment vertical="center" wrapText="1"/>
    </xf>
    <xf numFmtId="0" fontId="8" fillId="0" borderId="38" xfId="0" applyFont="1" applyBorder="1" applyAlignment="1">
      <alignment vertical="center" wrapText="1"/>
    </xf>
    <xf numFmtId="0" fontId="8" fillId="0" borderId="25" xfId="0" applyFont="1" applyBorder="1" applyAlignment="1">
      <alignment vertical="center" wrapText="1"/>
    </xf>
    <xf numFmtId="0" fontId="8" fillId="0" borderId="22" xfId="0" applyFont="1" applyBorder="1" applyAlignment="1">
      <alignment vertical="center" wrapText="1"/>
    </xf>
    <xf numFmtId="3" fontId="36" fillId="6" borderId="17" xfId="0" applyNumberFormat="1" applyFont="1" applyFill="1" applyBorder="1" applyAlignment="1">
      <alignment horizontal="center" vertical="center"/>
    </xf>
    <xf numFmtId="165" fontId="36" fillId="6" borderId="5" xfId="0" applyNumberFormat="1" applyFont="1" applyFill="1" applyBorder="1" applyAlignment="1">
      <alignment horizontal="center" vertical="center"/>
    </xf>
    <xf numFmtId="3" fontId="8" fillId="8" borderId="1" xfId="0" applyNumberFormat="1" applyFont="1" applyFill="1" applyBorder="1" applyAlignment="1">
      <alignment horizontal="center" vertical="center"/>
    </xf>
    <xf numFmtId="3" fontId="8" fillId="8" borderId="17" xfId="0" applyNumberFormat="1" applyFont="1" applyFill="1" applyBorder="1" applyAlignment="1">
      <alignment horizontal="center" vertical="center"/>
    </xf>
    <xf numFmtId="3" fontId="8" fillId="8" borderId="5" xfId="0" applyNumberFormat="1" applyFont="1" applyFill="1" applyBorder="1" applyAlignment="1">
      <alignment horizontal="center" vertical="center"/>
    </xf>
    <xf numFmtId="3" fontId="36" fillId="6" borderId="34" xfId="0" applyNumberFormat="1" applyFont="1" applyFill="1" applyBorder="1" applyAlignment="1">
      <alignment horizontal="center" vertical="center"/>
    </xf>
    <xf numFmtId="3" fontId="8" fillId="8" borderId="45" xfId="0" applyNumberFormat="1" applyFont="1" applyFill="1" applyBorder="1" applyAlignment="1">
      <alignment horizontal="center" vertical="center"/>
    </xf>
    <xf numFmtId="3" fontId="7" fillId="8" borderId="0" xfId="0" applyNumberFormat="1" applyFont="1" applyFill="1" applyAlignment="1">
      <alignment horizontal="center" vertical="center"/>
    </xf>
    <xf numFmtId="3" fontId="36" fillId="6" borderId="1" xfId="0" applyNumberFormat="1" applyFont="1" applyFill="1" applyBorder="1" applyAlignment="1">
      <alignment horizontal="center" vertical="center"/>
    </xf>
    <xf numFmtId="3" fontId="36" fillId="0" borderId="0" xfId="0" applyNumberFormat="1" applyFont="1" applyAlignment="1">
      <alignment vertical="center"/>
    </xf>
    <xf numFmtId="0" fontId="12" fillId="7" borderId="0" xfId="0" applyFont="1" applyFill="1" applyAlignment="1">
      <alignment horizontal="left" vertical="top"/>
    </xf>
    <xf numFmtId="0" fontId="11" fillId="7" borderId="0" xfId="0" applyFont="1" applyFill="1" applyAlignment="1">
      <alignment horizontal="left" wrapText="1"/>
    </xf>
    <xf numFmtId="0" fontId="8" fillId="6" borderId="0" xfId="0" applyFont="1" applyFill="1" applyAlignment="1">
      <alignment vertical="center"/>
    </xf>
    <xf numFmtId="0" fontId="8" fillId="8" borderId="0" xfId="0" applyFont="1" applyFill="1" applyAlignment="1">
      <alignment vertical="center"/>
    </xf>
    <xf numFmtId="0" fontId="9" fillId="2" borderId="0" xfId="0" applyFont="1" applyFill="1" applyAlignment="1">
      <alignment vertical="center"/>
    </xf>
    <xf numFmtId="0" fontId="8" fillId="9" borderId="0" xfId="0" applyFont="1" applyFill="1" applyAlignment="1">
      <alignment vertical="center"/>
    </xf>
    <xf numFmtId="0" fontId="4" fillId="0" borderId="16" xfId="0" applyFont="1" applyBorder="1" applyAlignment="1">
      <alignment horizontal="center" wrapText="1"/>
    </xf>
    <xf numFmtId="0" fontId="39" fillId="0" borderId="16" xfId="0" applyFont="1" applyBorder="1" applyAlignment="1">
      <alignment horizontal="center" wrapText="1"/>
    </xf>
    <xf numFmtId="0" fontId="39" fillId="0" borderId="0" xfId="0" applyFont="1"/>
    <xf numFmtId="0" fontId="4" fillId="0" borderId="0" xfId="0" applyFont="1" applyAlignment="1">
      <alignment vertical="top"/>
    </xf>
    <xf numFmtId="0" fontId="4" fillId="0" borderId="16" xfId="0" applyFont="1" applyBorder="1" applyAlignment="1">
      <alignment horizontal="left" vertical="center"/>
    </xf>
    <xf numFmtId="0" fontId="4" fillId="0" borderId="0" xfId="0" applyFont="1" applyAlignment="1">
      <alignment horizontal="center" wrapText="1"/>
    </xf>
    <xf numFmtId="164" fontId="39" fillId="2" borderId="16" xfId="0" applyNumberFormat="1" applyFont="1" applyFill="1" applyBorder="1" applyAlignment="1">
      <alignment horizontal="center" wrapText="1"/>
    </xf>
    <xf numFmtId="0" fontId="4" fillId="0" borderId="16" xfId="0" applyFont="1" applyBorder="1" applyAlignment="1">
      <alignment wrapText="1"/>
    </xf>
    <xf numFmtId="0" fontId="4" fillId="2" borderId="16" xfId="0" applyFont="1" applyFill="1" applyBorder="1" applyAlignment="1">
      <alignment vertical="center" wrapText="1"/>
    </xf>
    <xf numFmtId="166" fontId="4" fillId="0" borderId="0" xfId="0" applyNumberFormat="1" applyFont="1"/>
    <xf numFmtId="167" fontId="8" fillId="0" borderId="0" xfId="0" applyNumberFormat="1" applyFont="1" applyAlignment="1">
      <alignment vertical="center"/>
    </xf>
    <xf numFmtId="166" fontId="42" fillId="8" borderId="1" xfId="2" applyNumberFormat="1" applyFont="1" applyFill="1" applyBorder="1" applyAlignment="1">
      <alignment horizontal="center" vertical="center"/>
    </xf>
    <xf numFmtId="166" fontId="42" fillId="8" borderId="26" xfId="2" applyNumberFormat="1" applyFont="1" applyFill="1" applyBorder="1" applyAlignment="1">
      <alignment horizontal="center" vertical="center"/>
    </xf>
    <xf numFmtId="166" fontId="39" fillId="0" borderId="0" xfId="0" applyNumberFormat="1" applyFont="1"/>
    <xf numFmtId="164" fontId="36" fillId="6" borderId="1" xfId="0" applyNumberFormat="1" applyFont="1" applyFill="1" applyBorder="1" applyAlignment="1">
      <alignment horizontal="center" vertical="top"/>
    </xf>
    <xf numFmtId="164" fontId="4" fillId="0" borderId="0" xfId="0" applyNumberFormat="1" applyFont="1"/>
    <xf numFmtId="164" fontId="43" fillId="6" borderId="17" xfId="0" applyNumberFormat="1" applyFont="1" applyFill="1" applyBorder="1" applyAlignment="1">
      <alignment horizontal="center" vertical="center"/>
    </xf>
    <xf numFmtId="0" fontId="4" fillId="0" borderId="16" xfId="0" applyFont="1" applyBorder="1" applyAlignment="1">
      <alignment horizontal="center"/>
    </xf>
    <xf numFmtId="0" fontId="5" fillId="0" borderId="52" xfId="0" applyFont="1" applyBorder="1" applyAlignment="1">
      <alignment wrapText="1"/>
    </xf>
    <xf numFmtId="0" fontId="5" fillId="0" borderId="53" xfId="0" applyFont="1" applyBorder="1" applyAlignment="1">
      <alignment wrapText="1"/>
    </xf>
    <xf numFmtId="0" fontId="5" fillId="0" borderId="54" xfId="0" applyFont="1" applyBorder="1" applyAlignment="1">
      <alignment wrapText="1"/>
    </xf>
    <xf numFmtId="0" fontId="5" fillId="0" borderId="55" xfId="0" applyFont="1" applyBorder="1" applyAlignment="1">
      <alignment wrapText="1"/>
    </xf>
    <xf numFmtId="0" fontId="4" fillId="0" borderId="16" xfId="0" quotePrefix="1" applyFont="1" applyBorder="1" applyAlignment="1">
      <alignment vertical="top" wrapText="1"/>
    </xf>
    <xf numFmtId="0" fontId="39" fillId="0" borderId="16" xfId="0" applyFont="1" applyBorder="1" applyAlignment="1">
      <alignment vertical="top" wrapText="1"/>
    </xf>
    <xf numFmtId="0" fontId="4" fillId="0" borderId="16" xfId="0" applyFont="1" applyBorder="1" applyAlignment="1">
      <alignment vertical="top" wrapText="1"/>
    </xf>
    <xf numFmtId="0" fontId="39" fillId="0" borderId="16" xfId="0" quotePrefix="1" applyFont="1" applyBorder="1" applyAlignment="1">
      <alignment horizontal="center" vertical="top" wrapText="1"/>
    </xf>
    <xf numFmtId="0" fontId="4" fillId="0" borderId="16" xfId="0" applyFont="1" applyBorder="1" applyAlignment="1">
      <alignment horizontal="center" vertical="top" wrapText="1"/>
    </xf>
    <xf numFmtId="0" fontId="39" fillId="0" borderId="16" xfId="0" applyFont="1" applyBorder="1" applyAlignment="1">
      <alignment horizontal="center" vertical="top" wrapText="1"/>
    </xf>
    <xf numFmtId="0" fontId="39" fillId="0" borderId="0" xfId="0" applyFont="1" applyAlignment="1">
      <alignment horizontal="center" wrapText="1"/>
    </xf>
    <xf numFmtId="0" fontId="40" fillId="0" borderId="52" xfId="0" quotePrefix="1" applyFont="1" applyBorder="1" applyAlignment="1">
      <alignment horizontal="center" wrapText="1"/>
    </xf>
    <xf numFmtId="0" fontId="5" fillId="0" borderId="52" xfId="0" applyFont="1" applyBorder="1" applyAlignment="1">
      <alignment horizontal="center" wrapText="1"/>
    </xf>
    <xf numFmtId="0" fontId="39" fillId="0" borderId="16" xfId="0" applyFont="1" applyBorder="1" applyAlignment="1">
      <alignment horizontal="left" wrapText="1"/>
    </xf>
    <xf numFmtId="0" fontId="40" fillId="0" borderId="52" xfId="0" applyFont="1" applyBorder="1" applyAlignment="1">
      <alignment wrapText="1"/>
    </xf>
    <xf numFmtId="0" fontId="40" fillId="0" borderId="53" xfId="0" applyFont="1" applyBorder="1" applyAlignment="1">
      <alignment wrapText="1"/>
    </xf>
    <xf numFmtId="0" fontId="40" fillId="0" borderId="52" xfId="0" applyFont="1" applyBorder="1" applyAlignment="1">
      <alignment horizontal="center" wrapText="1"/>
    </xf>
    <xf numFmtId="0" fontId="39" fillId="0" borderId="16" xfId="0" applyFont="1" applyBorder="1" applyAlignment="1">
      <alignment horizontal="center"/>
    </xf>
    <xf numFmtId="164" fontId="39" fillId="0" borderId="16" xfId="0" applyNumberFormat="1" applyFont="1" applyBorder="1" applyAlignment="1">
      <alignment horizontal="right" wrapText="1"/>
    </xf>
    <xf numFmtId="168" fontId="39" fillId="0" borderId="16" xfId="0" applyNumberFormat="1" applyFont="1" applyBorder="1" applyAlignment="1">
      <alignment horizontal="right" wrapText="1"/>
    </xf>
    <xf numFmtId="164" fontId="39" fillId="0" borderId="0" xfId="0" applyNumberFormat="1" applyFont="1" applyAlignment="1">
      <alignment horizontal="right" wrapText="1"/>
    </xf>
    <xf numFmtId="164" fontId="39" fillId="0" borderId="0" xfId="0" applyNumberFormat="1" applyFont="1" applyAlignment="1">
      <alignment horizontal="right"/>
    </xf>
    <xf numFmtId="9" fontId="39" fillId="0" borderId="16" xfId="0" applyNumberFormat="1" applyFont="1" applyBorder="1" applyAlignment="1">
      <alignment horizontal="center" wrapText="1"/>
    </xf>
    <xf numFmtId="9" fontId="39" fillId="0" borderId="16" xfId="0" applyNumberFormat="1" applyFont="1" applyBorder="1" applyAlignment="1">
      <alignment horizontal="center"/>
    </xf>
    <xf numFmtId="9" fontId="4" fillId="0" borderId="16" xfId="0" applyNumberFormat="1" applyFont="1" applyBorder="1" applyAlignment="1">
      <alignment horizontal="center" wrapText="1"/>
    </xf>
    <xf numFmtId="9" fontId="40" fillId="0" borderId="52" xfId="0" applyNumberFormat="1" applyFont="1" applyBorder="1" applyAlignment="1">
      <alignment horizontal="center" wrapText="1"/>
    </xf>
    <xf numFmtId="9" fontId="40" fillId="0" borderId="53" xfId="0" applyNumberFormat="1" applyFont="1" applyBorder="1" applyAlignment="1">
      <alignment horizontal="center" wrapText="1"/>
    </xf>
    <xf numFmtId="9" fontId="40" fillId="0" borderId="52" xfId="0" applyNumberFormat="1" applyFont="1" applyBorder="1" applyAlignment="1">
      <alignment horizontal="center"/>
    </xf>
    <xf numFmtId="9" fontId="40" fillId="0" borderId="54" xfId="0" applyNumberFormat="1" applyFont="1" applyBorder="1" applyAlignment="1">
      <alignment horizontal="center" wrapText="1"/>
    </xf>
    <xf numFmtId="9" fontId="40" fillId="0" borderId="55" xfId="0" applyNumberFormat="1" applyFont="1" applyBorder="1" applyAlignment="1">
      <alignment horizontal="center" wrapText="1"/>
    </xf>
    <xf numFmtId="9" fontId="5" fillId="0" borderId="52" xfId="0" applyNumberFormat="1" applyFont="1" applyBorder="1" applyAlignment="1">
      <alignment horizontal="center" wrapText="1"/>
    </xf>
    <xf numFmtId="0" fontId="40" fillId="0" borderId="54" xfId="0" applyFont="1" applyBorder="1" applyAlignment="1">
      <alignment horizontal="center" wrapText="1"/>
    </xf>
    <xf numFmtId="0" fontId="40" fillId="0" borderId="55" xfId="0" applyFont="1" applyBorder="1" applyAlignment="1">
      <alignment horizontal="center" wrapText="1"/>
    </xf>
    <xf numFmtId="0" fontId="40" fillId="0" borderId="52" xfId="0" applyFont="1" applyBorder="1" applyAlignment="1">
      <alignment horizontal="center"/>
    </xf>
    <xf numFmtId="9" fontId="4" fillId="0" borderId="16" xfId="0" applyNumberFormat="1" applyFont="1" applyBorder="1" applyAlignment="1">
      <alignment horizontal="center"/>
    </xf>
    <xf numFmtId="9" fontId="40" fillId="0" borderId="54" xfId="0" applyNumberFormat="1" applyFont="1" applyBorder="1" applyAlignment="1">
      <alignment wrapText="1"/>
    </xf>
    <xf numFmtId="0" fontId="4" fillId="0" borderId="16" xfId="0" applyFont="1" applyBorder="1" applyAlignment="1">
      <alignment horizontal="left" wrapText="1"/>
    </xf>
    <xf numFmtId="0" fontId="4" fillId="0" borderId="16" xfId="0" quotePrefix="1" applyFont="1" applyBorder="1" applyAlignment="1">
      <alignment horizontal="left" wrapText="1"/>
    </xf>
    <xf numFmtId="0" fontId="4" fillId="0" borderId="16" xfId="0" quotePrefix="1" applyFont="1" applyBorder="1" applyAlignment="1">
      <alignment wrapText="1"/>
    </xf>
    <xf numFmtId="0" fontId="39" fillId="0" borderId="16" xfId="0" applyFont="1" applyBorder="1" applyAlignment="1">
      <alignment vertical="center" indent="6"/>
    </xf>
    <xf numFmtId="0" fontId="39" fillId="0" borderId="16" xfId="0" applyFont="1" applyBorder="1" applyAlignment="1">
      <alignment wrapText="1"/>
    </xf>
    <xf numFmtId="0" fontId="4" fillId="0" borderId="16" xfId="0" applyFont="1" applyBorder="1"/>
    <xf numFmtId="0" fontId="39" fillId="0" borderId="16" xfId="0" applyFont="1" applyBorder="1"/>
    <xf numFmtId="0" fontId="5" fillId="0" borderId="0" xfId="0" applyFont="1" applyAlignment="1">
      <alignment horizontal="center" wrapText="1"/>
    </xf>
    <xf numFmtId="0" fontId="4" fillId="0" borderId="16" xfId="0" quotePrefix="1" applyFont="1" applyBorder="1" applyAlignment="1">
      <alignment horizontal="center" wrapText="1"/>
    </xf>
    <xf numFmtId="0" fontId="39" fillId="0" borderId="16" xfId="0" quotePrefix="1" applyFont="1" applyBorder="1" applyAlignment="1">
      <alignment wrapText="1"/>
    </xf>
    <xf numFmtId="0" fontId="39" fillId="0" borderId="16" xfId="0" quotePrefix="1" applyFont="1" applyBorder="1" applyAlignment="1">
      <alignment horizontal="left" wrapText="1"/>
    </xf>
    <xf numFmtId="0" fontId="39" fillId="0" borderId="16" xfId="0" applyFont="1" applyBorder="1" applyAlignment="1">
      <alignment horizontal="center" vertical="center"/>
    </xf>
    <xf numFmtId="0" fontId="4" fillId="0" borderId="16" xfId="0" applyFont="1" applyBorder="1" applyAlignment="1">
      <alignment horizontal="center" vertical="center"/>
    </xf>
    <xf numFmtId="0" fontId="4" fillId="0" borderId="16" xfId="0" applyFont="1" applyBorder="1" applyAlignment="1">
      <alignment horizontal="center" vertical="center" wrapText="1"/>
    </xf>
    <xf numFmtId="0" fontId="4" fillId="0" borderId="16" xfId="0" quotePrefix="1" applyFont="1" applyBorder="1" applyAlignment="1">
      <alignment horizontal="center" vertical="center" wrapText="1"/>
    </xf>
    <xf numFmtId="9" fontId="36" fillId="6" borderId="1" xfId="2" applyFont="1" applyFill="1" applyBorder="1" applyAlignment="1">
      <alignment horizontal="center" vertical="center"/>
    </xf>
    <xf numFmtId="0" fontId="6" fillId="7" borderId="0" xfId="0" applyFont="1" applyFill="1" applyAlignment="1">
      <alignment horizontal="left" wrapText="1"/>
    </xf>
    <xf numFmtId="0" fontId="6" fillId="4"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6" fillId="4" borderId="17" xfId="0" applyFont="1" applyFill="1" applyBorder="1" applyAlignment="1">
      <alignment horizontal="left" vertical="center" wrapText="1"/>
    </xf>
    <xf numFmtId="0" fontId="7" fillId="4" borderId="0" xfId="0" applyFont="1" applyFill="1" applyAlignment="1">
      <alignment horizontal="center" vertical="center"/>
    </xf>
    <xf numFmtId="0" fontId="7" fillId="4" borderId="2"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2" xfId="0" applyFont="1" applyFill="1" applyBorder="1" applyAlignment="1">
      <alignment horizontal="center" vertical="center"/>
    </xf>
    <xf numFmtId="0" fontId="8" fillId="0" borderId="42" xfId="0" applyFont="1" applyBorder="1" applyAlignment="1">
      <alignment horizontal="left" vertical="center" wrapText="1"/>
    </xf>
    <xf numFmtId="0" fontId="8" fillId="0" borderId="43" xfId="0" applyFont="1" applyBorder="1" applyAlignment="1">
      <alignment horizontal="left" vertical="center" wrapText="1"/>
    </xf>
    <xf numFmtId="0" fontId="8" fillId="0" borderId="44" xfId="0" applyFont="1" applyBorder="1" applyAlignment="1">
      <alignment horizontal="left" vertical="center" wrapText="1"/>
    </xf>
    <xf numFmtId="0" fontId="7" fillId="4" borderId="4" xfId="0" applyFont="1" applyFill="1" applyBorder="1" applyAlignment="1">
      <alignment horizontal="center" vertical="center"/>
    </xf>
    <xf numFmtId="0" fontId="8" fillId="2" borderId="46" xfId="0" applyFont="1" applyFill="1" applyBorder="1" applyAlignment="1">
      <alignment horizontal="left" vertical="center" wrapText="1"/>
    </xf>
    <xf numFmtId="0" fontId="8" fillId="2" borderId="47" xfId="0" applyFont="1" applyFill="1" applyBorder="1" applyAlignment="1">
      <alignment horizontal="left" vertical="center" wrapText="1"/>
    </xf>
    <xf numFmtId="0" fontId="8" fillId="2" borderId="50" xfId="0" applyFont="1" applyFill="1" applyBorder="1" applyAlignment="1">
      <alignment horizontal="left" vertical="center" wrapText="1"/>
    </xf>
    <xf numFmtId="0" fontId="8" fillId="2" borderId="51" xfId="0" applyFont="1" applyFill="1" applyBorder="1" applyAlignment="1">
      <alignment horizontal="left" vertical="center" wrapText="1"/>
    </xf>
    <xf numFmtId="0" fontId="8" fillId="2" borderId="48" xfId="0" applyFont="1" applyFill="1" applyBorder="1" applyAlignment="1">
      <alignment horizontal="left" vertical="center" wrapText="1"/>
    </xf>
    <xf numFmtId="0" fontId="8" fillId="2" borderId="49" xfId="0" applyFont="1" applyFill="1" applyBorder="1" applyAlignment="1">
      <alignment horizontal="left" vertical="center" wrapText="1"/>
    </xf>
    <xf numFmtId="0" fontId="8" fillId="0" borderId="42" xfId="0" applyFont="1" applyBorder="1" applyAlignment="1">
      <alignment horizontal="left" vertical="center"/>
    </xf>
    <xf numFmtId="0" fontId="8" fillId="0" borderId="43" xfId="0" applyFont="1" applyBorder="1" applyAlignment="1">
      <alignment horizontal="left" vertical="center"/>
    </xf>
    <xf numFmtId="0" fontId="8" fillId="0" borderId="44" xfId="0" applyFont="1" applyBorder="1" applyAlignment="1">
      <alignment horizontal="left" vertical="center"/>
    </xf>
    <xf numFmtId="0" fontId="9" fillId="5" borderId="9" xfId="0" applyFont="1" applyFill="1" applyBorder="1" applyAlignment="1">
      <alignment horizontal="center" vertical="center"/>
    </xf>
    <xf numFmtId="0" fontId="9" fillId="5" borderId="0" xfId="0" applyFont="1" applyFill="1" applyAlignment="1">
      <alignment horizontal="center" vertical="center"/>
    </xf>
    <xf numFmtId="0" fontId="21" fillId="0" borderId="20" xfId="0" quotePrefix="1" applyFont="1" applyBorder="1" applyAlignment="1">
      <alignment horizontal="left" vertical="center"/>
    </xf>
    <xf numFmtId="0" fontId="21" fillId="0" borderId="21" xfId="0" quotePrefix="1" applyFont="1" applyBorder="1" applyAlignment="1">
      <alignment horizontal="left" vertical="center"/>
    </xf>
    <xf numFmtId="0" fontId="21" fillId="0" borderId="37" xfId="0" quotePrefix="1" applyFont="1" applyBorder="1" applyAlignment="1">
      <alignment horizontal="left" vertical="center"/>
    </xf>
    <xf numFmtId="0" fontId="21" fillId="0" borderId="24" xfId="0" quotePrefix="1" applyFont="1" applyBorder="1" applyAlignment="1">
      <alignment horizontal="left" vertical="center"/>
    </xf>
    <xf numFmtId="0" fontId="21" fillId="0" borderId="38" xfId="0" quotePrefix="1" applyFont="1" applyBorder="1" applyAlignment="1">
      <alignment horizontal="left" vertical="center"/>
    </xf>
    <xf numFmtId="0" fontId="21" fillId="0" borderId="22" xfId="0" quotePrefix="1" applyFont="1" applyBorder="1" applyAlignment="1">
      <alignment horizontal="left" vertical="center"/>
    </xf>
    <xf numFmtId="0" fontId="8" fillId="0" borderId="9" xfId="0" applyFont="1" applyBorder="1" applyAlignment="1">
      <alignment horizontal="left" vertical="center"/>
    </xf>
    <xf numFmtId="0" fontId="8" fillId="0" borderId="0" xfId="0" applyFont="1" applyAlignment="1">
      <alignment horizontal="left" vertical="center"/>
    </xf>
    <xf numFmtId="0" fontId="7" fillId="4" borderId="0" xfId="0" applyFont="1" applyFill="1" applyAlignment="1">
      <alignment horizontal="center" vertical="center" wrapText="1"/>
    </xf>
    <xf numFmtId="0" fontId="8" fillId="2" borderId="42" xfId="0" applyFont="1" applyFill="1" applyBorder="1" applyAlignment="1">
      <alignment horizontal="left" vertical="center" wrapText="1"/>
    </xf>
    <xf numFmtId="0" fontId="8" fillId="2" borderId="43" xfId="0" applyFont="1" applyFill="1" applyBorder="1" applyAlignment="1">
      <alignment horizontal="left" vertical="center" wrapText="1"/>
    </xf>
    <xf numFmtId="0" fontId="8" fillId="2" borderId="44" xfId="0" applyFont="1" applyFill="1" applyBorder="1" applyAlignment="1">
      <alignment horizontal="left" vertical="center" wrapText="1"/>
    </xf>
    <xf numFmtId="0" fontId="9" fillId="5" borderId="41" xfId="0" applyFont="1" applyFill="1" applyBorder="1" applyAlignment="1">
      <alignment horizontal="center" vertical="center"/>
    </xf>
    <xf numFmtId="0" fontId="42" fillId="0" borderId="20" xfId="0" applyFont="1" applyBorder="1" applyAlignment="1">
      <alignment horizontal="left" vertical="center" wrapText="1"/>
    </xf>
    <xf numFmtId="0" fontId="8" fillId="0" borderId="21" xfId="0" applyFont="1" applyBorder="1" applyAlignment="1">
      <alignment horizontal="left" vertical="center" wrapText="1"/>
    </xf>
    <xf numFmtId="0" fontId="8" fillId="0" borderId="37" xfId="0" applyFont="1" applyBorder="1" applyAlignment="1">
      <alignment horizontal="left" vertical="center" wrapText="1"/>
    </xf>
    <xf numFmtId="0" fontId="8" fillId="0" borderId="24" xfId="0" applyFont="1" applyBorder="1" applyAlignment="1">
      <alignment horizontal="left" vertical="center" wrapText="1"/>
    </xf>
    <xf numFmtId="0" fontId="8" fillId="0" borderId="38" xfId="0" applyFont="1" applyBorder="1" applyAlignment="1">
      <alignment horizontal="left" vertical="center" wrapText="1"/>
    </xf>
    <xf numFmtId="0" fontId="8" fillId="0" borderId="22" xfId="0" applyFont="1" applyBorder="1" applyAlignment="1">
      <alignment horizontal="left" vertical="center" wrapText="1"/>
    </xf>
    <xf numFmtId="0" fontId="8" fillId="2" borderId="20" xfId="0" applyFont="1" applyFill="1" applyBorder="1" applyAlignment="1">
      <alignment horizontal="left" vertical="center"/>
    </xf>
    <xf numFmtId="0" fontId="8" fillId="2" borderId="21" xfId="0" applyFont="1" applyFill="1" applyBorder="1" applyAlignment="1">
      <alignment horizontal="left" vertical="center"/>
    </xf>
    <xf numFmtId="0" fontId="8" fillId="2" borderId="37" xfId="0" applyFont="1" applyFill="1" applyBorder="1" applyAlignment="1">
      <alignment horizontal="left" vertical="center"/>
    </xf>
    <xf numFmtId="0" fontId="8" fillId="2" borderId="24" xfId="0" applyFont="1" applyFill="1" applyBorder="1" applyAlignment="1">
      <alignment horizontal="left" vertical="center"/>
    </xf>
    <xf numFmtId="0" fontId="8" fillId="2" borderId="38" xfId="0" applyFont="1" applyFill="1" applyBorder="1" applyAlignment="1">
      <alignment horizontal="left" vertical="center"/>
    </xf>
    <xf numFmtId="0" fontId="8" fillId="2" borderId="22" xfId="0" applyFont="1" applyFill="1" applyBorder="1" applyAlignment="1">
      <alignment horizontal="left" vertical="center"/>
    </xf>
    <xf numFmtId="0" fontId="19" fillId="6" borderId="17" xfId="0" applyFont="1" applyFill="1" applyBorder="1" applyAlignment="1">
      <alignment horizontal="left" vertical="center" wrapText="1"/>
    </xf>
    <xf numFmtId="0" fontId="19" fillId="6" borderId="27" xfId="0" applyFont="1" applyFill="1" applyBorder="1" applyAlignment="1">
      <alignment horizontal="left" vertical="center" wrapText="1"/>
    </xf>
    <xf numFmtId="0" fontId="8" fillId="2" borderId="0" xfId="0" applyFont="1" applyFill="1" applyAlignment="1">
      <alignment vertical="center" wrapText="1"/>
    </xf>
    <xf numFmtId="0" fontId="8" fillId="2" borderId="0" xfId="0" applyFont="1" applyFill="1" applyAlignment="1">
      <alignment horizontal="center" vertical="center" wrapText="1"/>
    </xf>
    <xf numFmtId="0" fontId="41" fillId="6" borderId="17" xfId="0" applyFont="1" applyFill="1" applyBorder="1" applyAlignment="1">
      <alignment horizontal="left" vertical="center" wrapText="1"/>
    </xf>
    <xf numFmtId="0" fontId="18" fillId="4" borderId="0" xfId="0" applyFont="1" applyFill="1" applyAlignment="1">
      <alignment vertical="center" wrapText="1"/>
    </xf>
    <xf numFmtId="0" fontId="18" fillId="4" borderId="2" xfId="0" applyFont="1" applyFill="1" applyBorder="1" applyAlignment="1">
      <alignment vertical="center" wrapText="1"/>
    </xf>
    <xf numFmtId="0" fontId="9" fillId="5" borderId="0" xfId="0" applyFont="1" applyFill="1" applyAlignment="1">
      <alignment horizontal="left" vertical="center"/>
    </xf>
    <xf numFmtId="0" fontId="7" fillId="9" borderId="1" xfId="0" applyFont="1" applyFill="1" applyBorder="1" applyAlignment="1">
      <alignment horizontal="center" vertical="center" wrapText="1"/>
    </xf>
    <xf numFmtId="0" fontId="8" fillId="0" borderId="20" xfId="0" applyFont="1" applyBorder="1" applyAlignment="1">
      <alignment horizontal="left" vertical="center" wrapText="1"/>
    </xf>
    <xf numFmtId="0" fontId="9" fillId="5" borderId="17" xfId="0" applyFont="1" applyFill="1" applyBorder="1" applyAlignment="1">
      <alignment horizontal="center" vertical="center"/>
    </xf>
    <xf numFmtId="0" fontId="9" fillId="5" borderId="5" xfId="0" applyFont="1" applyFill="1" applyBorder="1" applyAlignment="1">
      <alignment horizontal="center" vertical="center"/>
    </xf>
    <xf numFmtId="0" fontId="9" fillId="5" borderId="19" xfId="0" applyFont="1" applyFill="1" applyBorder="1" applyAlignment="1">
      <alignment horizontal="center" vertical="center"/>
    </xf>
    <xf numFmtId="0" fontId="8" fillId="0" borderId="20" xfId="0" applyFont="1" applyBorder="1" applyAlignment="1">
      <alignment horizontal="left" vertical="center"/>
    </xf>
    <xf numFmtId="0" fontId="8" fillId="0" borderId="21" xfId="0" applyFont="1" applyBorder="1" applyAlignment="1">
      <alignment horizontal="left" vertical="center"/>
    </xf>
    <xf numFmtId="0" fontId="8" fillId="0" borderId="37" xfId="0" applyFont="1" applyBorder="1" applyAlignment="1">
      <alignment horizontal="left" vertical="center"/>
    </xf>
    <xf numFmtId="0" fontId="8" fillId="0" borderId="24" xfId="0" applyFont="1" applyBorder="1" applyAlignment="1">
      <alignment horizontal="left" vertical="center"/>
    </xf>
    <xf numFmtId="0" fontId="8" fillId="0" borderId="38" xfId="0" applyFont="1" applyBorder="1" applyAlignment="1">
      <alignment horizontal="left" vertical="center"/>
    </xf>
    <xf numFmtId="0" fontId="8" fillId="0" borderId="22" xfId="0" applyFont="1" applyBorder="1" applyAlignment="1">
      <alignment horizontal="left" vertical="center"/>
    </xf>
    <xf numFmtId="0" fontId="8" fillId="2" borderId="28"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32" xfId="0" applyFont="1" applyFill="1" applyBorder="1" applyAlignment="1">
      <alignment horizontal="left" vertical="center" wrapText="1"/>
    </xf>
    <xf numFmtId="0" fontId="8" fillId="2" borderId="39" xfId="0" applyFont="1" applyFill="1" applyBorder="1" applyAlignment="1">
      <alignment horizontal="left" vertical="center" wrapText="1"/>
    </xf>
    <xf numFmtId="0" fontId="8" fillId="2" borderId="40" xfId="0" applyFont="1" applyFill="1" applyBorder="1" applyAlignment="1">
      <alignment horizontal="left" vertical="center" wrapText="1"/>
    </xf>
    <xf numFmtId="0" fontId="8" fillId="0" borderId="28" xfId="0" applyFont="1" applyBorder="1" applyAlignment="1">
      <alignment horizontal="left" vertical="center" wrapText="1"/>
    </xf>
    <xf numFmtId="0" fontId="8" fillId="0" borderId="29" xfId="0" applyFont="1" applyBorder="1" applyAlignment="1">
      <alignment horizontal="left" vertical="center" wrapText="1"/>
    </xf>
    <xf numFmtId="0" fontId="8" fillId="0" borderId="30" xfId="0" applyFont="1" applyBorder="1" applyAlignment="1">
      <alignment horizontal="left" vertical="center" wrapText="1"/>
    </xf>
    <xf numFmtId="0" fontId="8" fillId="0" borderId="31" xfId="0" applyFont="1" applyBorder="1" applyAlignment="1">
      <alignment horizontal="left" vertical="center" wrapText="1"/>
    </xf>
  </cellXfs>
  <cellStyles count="7">
    <cellStyle name="Comma" xfId="3" builtinId="3"/>
    <cellStyle name="Hyperlink" xfId="1" xr:uid="{00000000-000B-0000-0000-000008000000}"/>
    <cellStyle name="Hyperlink 2" xfId="6" xr:uid="{DC8679FB-5206-4853-9AA1-8021056DA198}"/>
    <cellStyle name="Normal" xfId="0" builtinId="0"/>
    <cellStyle name="Normal 2" xfId="4" xr:uid="{FC1BA723-C1DC-474F-AFA2-78BDC6BD8407}"/>
    <cellStyle name="Normal 3" xfId="5" xr:uid="{AECC811A-3621-47F4-951A-6B4AD163EAEA}"/>
    <cellStyle name="Percent" xfId="2" builtinId="5"/>
  </cellStyles>
  <dxfs count="0"/>
  <tableStyles count="0" defaultTableStyle="TableStyleMedium2" defaultPivotStyle="PivotStyleLight16"/>
  <colors>
    <mruColors>
      <color rgb="FF00146D"/>
      <color rgb="FFFF6D70"/>
      <color rgb="FFB2D235"/>
      <color rgb="FF00B0F0"/>
      <color rgb="FFFEDD00"/>
      <color rgb="FF585854"/>
      <color rgb="FFBCBEBB"/>
      <color rgb="FF3366FF"/>
      <color rgb="FF52609C"/>
      <color rgb="FFAFB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1D26D-58E6-4B13-B3DA-2DFBBC0E86E2}">
  <dimension ref="A1:BT83"/>
  <sheetViews>
    <sheetView showGridLines="0" zoomScale="46" zoomScaleNormal="70" workbookViewId="0">
      <pane xSplit="2" ySplit="9" topLeftCell="C10" activePane="bottomRight" state="frozen"/>
      <selection pane="topRight"/>
      <selection pane="bottomLeft"/>
      <selection pane="bottomRight" activeCell="F14" sqref="F14"/>
    </sheetView>
  </sheetViews>
  <sheetFormatPr defaultColWidth="9.1796875" defaultRowHeight="15" x14ac:dyDescent="0.3"/>
  <cols>
    <col min="1" max="1" width="19.1796875" style="2" customWidth="1"/>
    <col min="2" max="2" width="81.81640625" style="2" customWidth="1"/>
    <col min="3" max="22" width="24.453125" style="10" customWidth="1"/>
    <col min="23" max="32" width="24.453125" style="140" customWidth="1"/>
    <col min="33" max="42" width="24.453125" style="10" customWidth="1"/>
    <col min="43" max="43" width="18.81640625" style="2" customWidth="1"/>
    <col min="44" max="44" width="33.1796875" style="2" customWidth="1"/>
    <col min="45" max="45" width="10.1796875" style="2" bestFit="1" customWidth="1"/>
    <col min="46" max="46" width="9.1796875" style="2"/>
    <col min="47" max="56" width="10.1796875" style="2" bestFit="1" customWidth="1"/>
    <col min="57" max="57" width="11.453125" style="2" bestFit="1" customWidth="1"/>
    <col min="58" max="63" width="10.1796875" style="2" bestFit="1" customWidth="1"/>
    <col min="64" max="64" width="9.1796875" style="2"/>
    <col min="65" max="67" width="10.1796875" style="2" bestFit="1" customWidth="1"/>
    <col min="68" max="68" width="11.453125" style="2" bestFit="1" customWidth="1"/>
    <col min="69" max="72" width="10.1796875" style="2" bestFit="1" customWidth="1"/>
    <col min="73" max="16384" width="9.1796875" style="2"/>
  </cols>
  <sheetData>
    <row r="1" spans="1:43" s="19" customFormat="1" ht="18.75" customHeight="1" x14ac:dyDescent="0.3">
      <c r="A1" s="17"/>
      <c r="B1" s="17"/>
      <c r="C1" s="17"/>
      <c r="D1" s="17"/>
      <c r="E1" s="17"/>
      <c r="F1" s="17"/>
      <c r="G1" s="17"/>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row>
    <row r="2" spans="1:43" s="44" customFormat="1" ht="18.75" customHeight="1" x14ac:dyDescent="0.3">
      <c r="A2" s="205" t="s">
        <v>0</v>
      </c>
      <c r="B2" s="205"/>
      <c r="C2" s="205"/>
      <c r="D2" s="205"/>
      <c r="E2" s="205"/>
      <c r="F2" s="205"/>
      <c r="G2" s="205"/>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row>
    <row r="3" spans="1:43" s="44" customFormat="1" ht="18.75" customHeight="1" x14ac:dyDescent="0.3">
      <c r="A3" s="205"/>
      <c r="B3" s="205"/>
      <c r="C3" s="205"/>
      <c r="D3" s="205"/>
      <c r="E3" s="205"/>
      <c r="F3" s="205"/>
      <c r="G3" s="205"/>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row>
    <row r="4" spans="1:43" s="44" customFormat="1" ht="18.75" customHeight="1" x14ac:dyDescent="0.3">
      <c r="A4" s="205"/>
      <c r="B4" s="205"/>
      <c r="C4" s="205"/>
      <c r="D4" s="205"/>
      <c r="E4" s="205"/>
      <c r="F4" s="205"/>
      <c r="G4" s="205"/>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row>
    <row r="5" spans="1:43" s="44" customFormat="1" ht="18.75" customHeight="1" x14ac:dyDescent="0.3">
      <c r="A5" s="205"/>
      <c r="B5" s="205"/>
      <c r="C5" s="205"/>
      <c r="D5" s="205"/>
      <c r="E5" s="205"/>
      <c r="F5" s="205"/>
      <c r="G5" s="205"/>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row>
    <row r="6" spans="1:43" s="44" customFormat="1" ht="18.75" customHeight="1" x14ac:dyDescent="0.3">
      <c r="A6" s="205"/>
      <c r="B6" s="205"/>
      <c r="C6" s="205"/>
      <c r="D6" s="205"/>
      <c r="E6" s="205"/>
      <c r="F6" s="205"/>
      <c r="G6" s="205"/>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row>
    <row r="7" spans="1:43" s="44" customFormat="1" ht="18.75" customHeight="1" x14ac:dyDescent="0.3">
      <c r="A7" s="205"/>
      <c r="B7" s="205"/>
      <c r="C7" s="205"/>
      <c r="D7" s="205"/>
      <c r="E7" s="205"/>
      <c r="F7" s="205"/>
      <c r="G7" s="205"/>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row>
    <row r="8" spans="1:43" x14ac:dyDescent="0.3">
      <c r="A8" s="129"/>
      <c r="B8" s="130"/>
      <c r="C8" s="130"/>
      <c r="D8" s="130"/>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row>
    <row r="9" spans="1:43" s="9" customFormat="1" ht="36" customHeight="1" x14ac:dyDescent="0.35">
      <c r="A9" s="8" t="s">
        <v>1</v>
      </c>
      <c r="B9" s="11"/>
      <c r="C9" s="12" t="s">
        <v>2</v>
      </c>
      <c r="D9" s="12" t="s">
        <v>3</v>
      </c>
      <c r="E9" s="12" t="s">
        <v>4</v>
      </c>
      <c r="F9" s="12" t="s">
        <v>5</v>
      </c>
      <c r="G9" s="12" t="s">
        <v>6</v>
      </c>
      <c r="H9" s="12" t="s">
        <v>7</v>
      </c>
      <c r="I9" s="12" t="s">
        <v>8</v>
      </c>
      <c r="J9" s="12" t="s">
        <v>9</v>
      </c>
      <c r="K9" s="12" t="s">
        <v>10</v>
      </c>
      <c r="L9" s="12" t="s">
        <v>11</v>
      </c>
      <c r="M9" s="12" t="s">
        <v>12</v>
      </c>
      <c r="N9" s="12" t="s">
        <v>13</v>
      </c>
      <c r="O9" s="12" t="s">
        <v>14</v>
      </c>
      <c r="P9" s="12" t="s">
        <v>15</v>
      </c>
      <c r="Q9" s="12" t="s">
        <v>16</v>
      </c>
      <c r="R9" s="12" t="s">
        <v>17</v>
      </c>
      <c r="S9" s="12" t="s">
        <v>18</v>
      </c>
      <c r="T9" s="12" t="s">
        <v>19</v>
      </c>
      <c r="U9" s="12" t="s">
        <v>20</v>
      </c>
      <c r="V9" s="12" t="s">
        <v>21</v>
      </c>
      <c r="W9" s="12" t="s">
        <v>22</v>
      </c>
      <c r="X9" s="12" t="s">
        <v>23</v>
      </c>
      <c r="Y9" s="12" t="s">
        <v>24</v>
      </c>
      <c r="Z9" s="12" t="s">
        <v>25</v>
      </c>
      <c r="AA9" s="12" t="s">
        <v>26</v>
      </c>
      <c r="AB9" s="12" t="s">
        <v>27</v>
      </c>
      <c r="AC9" s="12" t="s">
        <v>28</v>
      </c>
      <c r="AD9" s="12" t="s">
        <v>29</v>
      </c>
      <c r="AE9" s="12" t="s">
        <v>30</v>
      </c>
      <c r="AF9" s="12" t="s">
        <v>31</v>
      </c>
      <c r="AG9" s="12" t="s">
        <v>32</v>
      </c>
      <c r="AH9" s="12" t="s">
        <v>33</v>
      </c>
      <c r="AI9" s="12" t="s">
        <v>34</v>
      </c>
      <c r="AJ9" s="12" t="s">
        <v>35</v>
      </c>
      <c r="AK9" s="12" t="s">
        <v>36</v>
      </c>
      <c r="AL9" s="12" t="s">
        <v>37</v>
      </c>
      <c r="AM9" s="12" t="s">
        <v>38</v>
      </c>
      <c r="AN9" s="12" t="s">
        <v>39</v>
      </c>
      <c r="AO9" s="12" t="s">
        <v>40</v>
      </c>
      <c r="AP9" s="12" t="s">
        <v>41</v>
      </c>
    </row>
    <row r="10" spans="1:43" ht="27.75" customHeight="1" x14ac:dyDescent="0.3">
      <c r="A10" s="208" t="s">
        <v>42</v>
      </c>
      <c r="B10" s="13" t="s">
        <v>43</v>
      </c>
      <c r="C10" s="136" t="s">
        <v>44</v>
      </c>
      <c r="D10" s="136" t="s">
        <v>44</v>
      </c>
      <c r="E10" s="136" t="s">
        <v>44</v>
      </c>
      <c r="F10" s="136" t="s">
        <v>44</v>
      </c>
      <c r="G10" s="136" t="s">
        <v>44</v>
      </c>
      <c r="H10" s="136" t="s">
        <v>44</v>
      </c>
      <c r="I10" s="136" t="s">
        <v>44</v>
      </c>
      <c r="J10" s="136" t="s">
        <v>44</v>
      </c>
      <c r="K10" s="136" t="s">
        <v>44</v>
      </c>
      <c r="L10" s="136" t="s">
        <v>44</v>
      </c>
      <c r="M10" s="136" t="s">
        <v>44</v>
      </c>
      <c r="N10" s="136" t="s">
        <v>44</v>
      </c>
      <c r="O10" s="136" t="s">
        <v>44</v>
      </c>
      <c r="P10" s="136" t="s">
        <v>44</v>
      </c>
      <c r="Q10" s="136" t="s">
        <v>44</v>
      </c>
      <c r="R10" s="136" t="s">
        <v>44</v>
      </c>
      <c r="S10" s="136" t="s">
        <v>44</v>
      </c>
      <c r="T10" s="136" t="s">
        <v>44</v>
      </c>
      <c r="U10" s="136" t="s">
        <v>44</v>
      </c>
      <c r="V10" s="136" t="s">
        <v>44</v>
      </c>
      <c r="W10" s="135" t="s">
        <v>44</v>
      </c>
      <c r="X10" s="135" t="s">
        <v>44</v>
      </c>
      <c r="Y10" s="135" t="s">
        <v>44</v>
      </c>
      <c r="Z10" s="135" t="s">
        <v>44</v>
      </c>
      <c r="AA10" s="135" t="s">
        <v>44</v>
      </c>
      <c r="AB10" s="135" t="s">
        <v>44</v>
      </c>
      <c r="AC10" s="135" t="s">
        <v>44</v>
      </c>
      <c r="AD10" s="135" t="s">
        <v>44</v>
      </c>
      <c r="AE10" s="135" t="s">
        <v>44</v>
      </c>
      <c r="AF10" s="135" t="s">
        <v>44</v>
      </c>
      <c r="AG10" s="135" t="s">
        <v>44</v>
      </c>
      <c r="AH10" s="135" t="s">
        <v>45</v>
      </c>
      <c r="AI10" s="135" t="s">
        <v>44</v>
      </c>
      <c r="AJ10" s="135" t="s">
        <v>44</v>
      </c>
      <c r="AK10" s="135" t="s">
        <v>44</v>
      </c>
      <c r="AL10" s="135" t="s">
        <v>44</v>
      </c>
      <c r="AM10" s="135" t="s">
        <v>44</v>
      </c>
      <c r="AN10" s="135" t="s">
        <v>44</v>
      </c>
      <c r="AO10" s="135" t="s">
        <v>44</v>
      </c>
      <c r="AP10" s="135" t="s">
        <v>44</v>
      </c>
    </row>
    <row r="11" spans="1:43" ht="27.75" customHeight="1" x14ac:dyDescent="0.3">
      <c r="A11" s="208"/>
      <c r="B11" s="13" t="s">
        <v>46</v>
      </c>
      <c r="C11" s="136">
        <v>55</v>
      </c>
      <c r="D11" s="136">
        <v>50</v>
      </c>
      <c r="E11" s="136">
        <v>47</v>
      </c>
      <c r="F11" s="136">
        <v>59</v>
      </c>
      <c r="G11" s="136">
        <v>55</v>
      </c>
      <c r="H11" s="136">
        <v>32</v>
      </c>
      <c r="I11" s="136">
        <v>70</v>
      </c>
      <c r="J11" s="136">
        <v>50</v>
      </c>
      <c r="K11" s="136">
        <v>55</v>
      </c>
      <c r="L11" s="136">
        <v>43</v>
      </c>
      <c r="M11" s="152">
        <v>56</v>
      </c>
      <c r="N11" s="152">
        <v>57</v>
      </c>
      <c r="O11" s="152">
        <v>46</v>
      </c>
      <c r="P11" s="152">
        <v>56</v>
      </c>
      <c r="Q11" s="152">
        <v>50</v>
      </c>
      <c r="R11" s="152">
        <v>65</v>
      </c>
      <c r="S11" s="152">
        <v>48</v>
      </c>
      <c r="T11" s="152">
        <v>50</v>
      </c>
      <c r="U11" s="152">
        <v>52</v>
      </c>
      <c r="V11" s="152">
        <v>43</v>
      </c>
      <c r="W11" s="153">
        <v>67</v>
      </c>
      <c r="X11" s="154">
        <v>44</v>
      </c>
      <c r="Y11" s="154">
        <v>58</v>
      </c>
      <c r="Z11" s="154">
        <v>53</v>
      </c>
      <c r="AA11" s="154">
        <v>51</v>
      </c>
      <c r="AB11" s="154">
        <v>70</v>
      </c>
      <c r="AC11" s="154">
        <v>53</v>
      </c>
      <c r="AD11" s="154">
        <v>38</v>
      </c>
      <c r="AE11" s="154">
        <v>52</v>
      </c>
      <c r="AF11" s="154">
        <v>57</v>
      </c>
      <c r="AG11" s="136">
        <v>48</v>
      </c>
      <c r="AH11" s="136">
        <v>69</v>
      </c>
      <c r="AI11" s="136">
        <v>45</v>
      </c>
      <c r="AJ11" s="136">
        <v>38</v>
      </c>
      <c r="AK11" s="136">
        <v>51</v>
      </c>
      <c r="AL11" s="136">
        <v>51</v>
      </c>
      <c r="AM11" s="136">
        <v>62</v>
      </c>
      <c r="AN11" s="136">
        <v>41</v>
      </c>
      <c r="AO11" s="136">
        <v>57</v>
      </c>
      <c r="AP11" s="136">
        <v>52</v>
      </c>
      <c r="AQ11" s="137"/>
    </row>
    <row r="12" spans="1:43" ht="27.75" customHeight="1" x14ac:dyDescent="0.3">
      <c r="A12" s="208"/>
      <c r="B12" s="13" t="s">
        <v>47</v>
      </c>
      <c r="C12" s="136">
        <v>6</v>
      </c>
      <c r="D12" s="136">
        <v>5</v>
      </c>
      <c r="E12" s="136">
        <v>5</v>
      </c>
      <c r="F12" s="136">
        <v>13</v>
      </c>
      <c r="G12" s="136">
        <v>6</v>
      </c>
      <c r="H12" s="136">
        <v>4</v>
      </c>
      <c r="I12" s="136">
        <v>5</v>
      </c>
      <c r="J12" s="136">
        <v>5</v>
      </c>
      <c r="K12" s="136">
        <v>6</v>
      </c>
      <c r="L12" s="136">
        <v>4</v>
      </c>
      <c r="M12" s="152">
        <v>5</v>
      </c>
      <c r="N12" s="152">
        <v>2</v>
      </c>
      <c r="O12" s="152">
        <v>2</v>
      </c>
      <c r="P12" s="152">
        <v>5</v>
      </c>
      <c r="Q12" s="152">
        <v>5</v>
      </c>
      <c r="R12" s="152">
        <v>6</v>
      </c>
      <c r="S12" s="152">
        <v>5</v>
      </c>
      <c r="T12" s="152">
        <v>4</v>
      </c>
      <c r="U12" s="152">
        <v>6</v>
      </c>
      <c r="V12" s="152">
        <v>3</v>
      </c>
      <c r="W12" s="155">
        <v>6</v>
      </c>
      <c r="X12" s="156">
        <v>5</v>
      </c>
      <c r="Y12" s="156">
        <v>2</v>
      </c>
      <c r="Z12" s="156">
        <v>5</v>
      </c>
      <c r="AA12" s="156">
        <v>5</v>
      </c>
      <c r="AB12" s="156">
        <v>1</v>
      </c>
      <c r="AC12" s="156">
        <v>6</v>
      </c>
      <c r="AD12" s="156">
        <v>4</v>
      </c>
      <c r="AE12" s="156">
        <v>4</v>
      </c>
      <c r="AF12" s="156">
        <v>5</v>
      </c>
      <c r="AG12" s="136">
        <v>3</v>
      </c>
      <c r="AH12" s="136">
        <v>7</v>
      </c>
      <c r="AI12" s="136">
        <v>3</v>
      </c>
      <c r="AJ12" s="136">
        <v>4</v>
      </c>
      <c r="AK12" s="136">
        <v>5</v>
      </c>
      <c r="AL12" s="136">
        <v>4</v>
      </c>
      <c r="AM12" s="136">
        <v>3</v>
      </c>
      <c r="AN12" s="136">
        <v>5</v>
      </c>
      <c r="AO12" s="136">
        <v>6</v>
      </c>
      <c r="AP12" s="136">
        <v>4</v>
      </c>
      <c r="AQ12" s="137"/>
    </row>
    <row r="13" spans="1:43" ht="27.75" customHeight="1" x14ac:dyDescent="0.3">
      <c r="A13" s="208"/>
      <c r="B13" s="13" t="s">
        <v>48</v>
      </c>
      <c r="C13" s="136" t="s">
        <v>49</v>
      </c>
      <c r="D13" s="136" t="s">
        <v>50</v>
      </c>
      <c r="E13" s="136" t="s">
        <v>51</v>
      </c>
      <c r="F13" s="136" t="s">
        <v>52</v>
      </c>
      <c r="G13" s="136" t="s">
        <v>51</v>
      </c>
      <c r="H13" s="136" t="s">
        <v>53</v>
      </c>
      <c r="I13" s="136" t="s">
        <v>54</v>
      </c>
      <c r="J13" s="136" t="s">
        <v>55</v>
      </c>
      <c r="K13" s="136" t="s">
        <v>51</v>
      </c>
      <c r="L13" s="136" t="s">
        <v>50</v>
      </c>
      <c r="M13" s="152" t="s">
        <v>49</v>
      </c>
      <c r="N13" s="152" t="s">
        <v>51</v>
      </c>
      <c r="O13" s="152" t="s">
        <v>56</v>
      </c>
      <c r="P13" s="152" t="s">
        <v>52</v>
      </c>
      <c r="Q13" s="152" t="s">
        <v>50</v>
      </c>
      <c r="R13" s="152" t="s">
        <v>54</v>
      </c>
      <c r="S13" s="152" t="s">
        <v>57</v>
      </c>
      <c r="T13" s="152" t="s">
        <v>58</v>
      </c>
      <c r="U13" s="152" t="s">
        <v>55</v>
      </c>
      <c r="V13" s="152" t="s">
        <v>54</v>
      </c>
      <c r="W13" s="155" t="s">
        <v>59</v>
      </c>
      <c r="X13" s="156" t="s">
        <v>60</v>
      </c>
      <c r="Y13" s="156" t="s">
        <v>61</v>
      </c>
      <c r="Z13" s="156" t="s">
        <v>50</v>
      </c>
      <c r="AA13" s="156" t="s">
        <v>50</v>
      </c>
      <c r="AB13" s="156" t="s">
        <v>51</v>
      </c>
      <c r="AC13" s="156" t="s">
        <v>59</v>
      </c>
      <c r="AD13" s="156" t="s">
        <v>53</v>
      </c>
      <c r="AE13" s="156" t="s">
        <v>55</v>
      </c>
      <c r="AF13" s="156" t="s">
        <v>62</v>
      </c>
      <c r="AG13" s="136" t="s">
        <v>63</v>
      </c>
      <c r="AH13" s="136" t="s">
        <v>50</v>
      </c>
      <c r="AI13" s="136" t="s">
        <v>49</v>
      </c>
      <c r="AJ13" s="136" t="s">
        <v>62</v>
      </c>
      <c r="AK13" s="136" t="s">
        <v>55</v>
      </c>
      <c r="AL13" s="136" t="s">
        <v>55</v>
      </c>
      <c r="AM13" s="136" t="s">
        <v>50</v>
      </c>
      <c r="AN13" s="136" t="s">
        <v>64</v>
      </c>
      <c r="AO13" s="136" t="s">
        <v>54</v>
      </c>
      <c r="AP13" s="136" t="s">
        <v>50</v>
      </c>
      <c r="AQ13" s="137"/>
    </row>
    <row r="14" spans="1:43" s="138" customFormat="1" ht="90" x14ac:dyDescent="0.3">
      <c r="A14" s="208"/>
      <c r="B14" s="139" t="s">
        <v>65</v>
      </c>
      <c r="C14" s="136" t="s">
        <v>66</v>
      </c>
      <c r="D14" s="136" t="s">
        <v>67</v>
      </c>
      <c r="E14" s="136" t="s">
        <v>68</v>
      </c>
      <c r="F14" s="136" t="s">
        <v>69</v>
      </c>
      <c r="G14" s="136" t="s">
        <v>70</v>
      </c>
      <c r="H14" s="136" t="s">
        <v>71</v>
      </c>
      <c r="I14" s="136" t="s">
        <v>72</v>
      </c>
      <c r="J14" s="136" t="s">
        <v>73</v>
      </c>
      <c r="K14" s="136" t="s">
        <v>74</v>
      </c>
      <c r="L14" s="136" t="s">
        <v>75</v>
      </c>
      <c r="M14" s="136" t="s">
        <v>76</v>
      </c>
      <c r="N14" s="136" t="s">
        <v>77</v>
      </c>
      <c r="O14" s="136" t="s">
        <v>78</v>
      </c>
      <c r="P14" s="136" t="s">
        <v>78</v>
      </c>
      <c r="Q14" s="136" t="s">
        <v>76</v>
      </c>
      <c r="R14" s="136" t="s">
        <v>79</v>
      </c>
      <c r="S14" s="136" t="s">
        <v>80</v>
      </c>
      <c r="T14" s="136" t="s">
        <v>81</v>
      </c>
      <c r="U14" s="136" t="s">
        <v>78</v>
      </c>
      <c r="V14" s="136" t="s">
        <v>82</v>
      </c>
      <c r="W14" s="157" t="s">
        <v>83</v>
      </c>
      <c r="X14" s="157" t="s">
        <v>84</v>
      </c>
      <c r="Y14" s="158" t="s">
        <v>85</v>
      </c>
      <c r="Z14" s="159" t="s">
        <v>86</v>
      </c>
      <c r="AA14" s="159" t="s">
        <v>87</v>
      </c>
      <c r="AB14" s="159" t="s">
        <v>88</v>
      </c>
      <c r="AC14" s="159" t="s">
        <v>89</v>
      </c>
      <c r="AD14" s="159" t="s">
        <v>85</v>
      </c>
      <c r="AE14" s="159" t="s">
        <v>90</v>
      </c>
      <c r="AF14" s="159" t="s">
        <v>91</v>
      </c>
      <c r="AG14" s="160" t="s">
        <v>92</v>
      </c>
      <c r="AH14" s="160" t="s">
        <v>93</v>
      </c>
      <c r="AI14" s="160" t="s">
        <v>94</v>
      </c>
      <c r="AJ14" s="160" t="s">
        <v>95</v>
      </c>
      <c r="AK14" s="161" t="s">
        <v>90</v>
      </c>
      <c r="AL14" s="161" t="s">
        <v>90</v>
      </c>
      <c r="AM14" s="160" t="s">
        <v>96</v>
      </c>
      <c r="AN14" s="160" t="s">
        <v>97</v>
      </c>
      <c r="AO14" s="162" t="s">
        <v>98</v>
      </c>
      <c r="AP14" s="162" t="s">
        <v>98</v>
      </c>
    </row>
    <row r="15" spans="1:43" x14ac:dyDescent="0.3">
      <c r="A15" s="6"/>
      <c r="B15" s="5"/>
      <c r="C15" s="163"/>
    </row>
    <row r="16" spans="1:43" ht="64.5" customHeight="1" x14ac:dyDescent="0.3">
      <c r="A16" s="206" t="s">
        <v>99</v>
      </c>
      <c r="B16" s="13" t="s">
        <v>100</v>
      </c>
      <c r="C16" s="136" t="s">
        <v>101</v>
      </c>
      <c r="D16" s="136" t="s">
        <v>101</v>
      </c>
      <c r="E16" s="136" t="s">
        <v>102</v>
      </c>
      <c r="F16" s="136" t="s">
        <v>101</v>
      </c>
      <c r="G16" s="136" t="s">
        <v>103</v>
      </c>
      <c r="H16" s="136" t="s">
        <v>104</v>
      </c>
      <c r="I16" s="136" t="s">
        <v>105</v>
      </c>
      <c r="J16" s="136" t="s">
        <v>106</v>
      </c>
      <c r="K16" s="136" t="s">
        <v>106</v>
      </c>
      <c r="L16" s="136" t="s">
        <v>106</v>
      </c>
      <c r="M16" s="136" t="s">
        <v>107</v>
      </c>
      <c r="N16" s="136" t="s">
        <v>108</v>
      </c>
      <c r="O16" s="136" t="s">
        <v>109</v>
      </c>
      <c r="P16" s="136" t="s">
        <v>109</v>
      </c>
      <c r="Q16" s="136" t="s">
        <v>101</v>
      </c>
      <c r="R16" s="136" t="s">
        <v>109</v>
      </c>
      <c r="S16" s="136" t="s">
        <v>106</v>
      </c>
      <c r="T16" s="136" t="s">
        <v>106</v>
      </c>
      <c r="U16" s="136" t="s">
        <v>101</v>
      </c>
      <c r="V16" s="136" t="s">
        <v>107</v>
      </c>
      <c r="W16" s="153" t="s">
        <v>110</v>
      </c>
      <c r="X16" s="154" t="s">
        <v>111</v>
      </c>
      <c r="Y16" s="154" t="s">
        <v>106</v>
      </c>
      <c r="Z16" s="154" t="s">
        <v>108</v>
      </c>
      <c r="AA16" s="154" t="s">
        <v>107</v>
      </c>
      <c r="AB16" s="154" t="s">
        <v>107</v>
      </c>
      <c r="AC16" s="154" t="s">
        <v>105</v>
      </c>
      <c r="AD16" s="154" t="s">
        <v>106</v>
      </c>
      <c r="AE16" s="154" t="s">
        <v>108</v>
      </c>
      <c r="AF16" s="154" t="s">
        <v>109</v>
      </c>
      <c r="AG16" s="164" t="s">
        <v>112</v>
      </c>
      <c r="AH16" s="164" t="s">
        <v>101</v>
      </c>
      <c r="AI16" s="164" t="s">
        <v>101</v>
      </c>
      <c r="AJ16" s="164" t="s">
        <v>101</v>
      </c>
      <c r="AK16" s="164" t="s">
        <v>113</v>
      </c>
      <c r="AL16" s="164" t="s">
        <v>114</v>
      </c>
      <c r="AM16" s="164" t="s">
        <v>115</v>
      </c>
      <c r="AN16" s="164" t="s">
        <v>101</v>
      </c>
      <c r="AO16" s="164" t="s">
        <v>116</v>
      </c>
      <c r="AP16" s="164" t="s">
        <v>101</v>
      </c>
    </row>
    <row r="17" spans="1:72" ht="55" customHeight="1" x14ac:dyDescent="0.3">
      <c r="A17" s="206"/>
      <c r="B17" s="13" t="s">
        <v>117</v>
      </c>
      <c r="C17" s="136" t="s">
        <v>565</v>
      </c>
      <c r="D17" s="136" t="s">
        <v>565</v>
      </c>
      <c r="E17" s="136" t="s">
        <v>565</v>
      </c>
      <c r="F17" s="135" t="s">
        <v>118</v>
      </c>
      <c r="G17" s="136" t="s">
        <v>565</v>
      </c>
      <c r="H17" s="136" t="s">
        <v>565</v>
      </c>
      <c r="I17" s="136" t="s">
        <v>565</v>
      </c>
      <c r="J17" s="136" t="s">
        <v>565</v>
      </c>
      <c r="K17" s="136" t="s">
        <v>565</v>
      </c>
      <c r="L17" s="136" t="s">
        <v>565</v>
      </c>
      <c r="M17" s="136" t="s">
        <v>565</v>
      </c>
      <c r="N17" s="136" t="s">
        <v>565</v>
      </c>
      <c r="O17" s="136" t="s">
        <v>565</v>
      </c>
      <c r="P17" s="136" t="s">
        <v>565</v>
      </c>
      <c r="Q17" s="136" t="s">
        <v>565</v>
      </c>
      <c r="R17" s="136" t="s">
        <v>565</v>
      </c>
      <c r="S17" s="136" t="s">
        <v>565</v>
      </c>
      <c r="T17" s="136" t="s">
        <v>565</v>
      </c>
      <c r="U17" s="136" t="s">
        <v>565</v>
      </c>
      <c r="V17" s="136" t="s">
        <v>565</v>
      </c>
      <c r="W17" s="136" t="s">
        <v>565</v>
      </c>
      <c r="X17" s="136" t="s">
        <v>565</v>
      </c>
      <c r="Y17" s="136" t="s">
        <v>565</v>
      </c>
      <c r="Z17" s="136" t="s">
        <v>565</v>
      </c>
      <c r="AA17" s="136" t="s">
        <v>565</v>
      </c>
      <c r="AB17" s="136" t="s">
        <v>565</v>
      </c>
      <c r="AC17" s="136" t="s">
        <v>565</v>
      </c>
      <c r="AD17" s="136" t="s">
        <v>118</v>
      </c>
      <c r="AE17" s="135" t="s">
        <v>118</v>
      </c>
      <c r="AF17" s="136" t="s">
        <v>565</v>
      </c>
      <c r="AG17" s="135" t="s">
        <v>118</v>
      </c>
      <c r="AH17" s="135" t="s">
        <v>118</v>
      </c>
      <c r="AI17" s="135" t="s">
        <v>118</v>
      </c>
      <c r="AJ17" s="135" t="s">
        <v>118</v>
      </c>
      <c r="AK17" s="135" t="s">
        <v>118</v>
      </c>
      <c r="AL17" s="135" t="s">
        <v>118</v>
      </c>
      <c r="AM17" s="135" t="s">
        <v>118</v>
      </c>
      <c r="AN17" s="135" t="s">
        <v>118</v>
      </c>
      <c r="AO17" s="135" t="s">
        <v>118</v>
      </c>
      <c r="AP17" s="135" t="s">
        <v>118</v>
      </c>
    </row>
    <row r="18" spans="1:72" ht="32.5" customHeight="1" x14ac:dyDescent="0.3">
      <c r="A18" s="206"/>
      <c r="B18" s="13" t="s">
        <v>119</v>
      </c>
      <c r="C18" s="136" t="s">
        <v>120</v>
      </c>
      <c r="D18" s="136" t="s">
        <v>120</v>
      </c>
      <c r="E18" s="136" t="s">
        <v>120</v>
      </c>
      <c r="F18" s="136" t="s">
        <v>120</v>
      </c>
      <c r="G18" s="136" t="s">
        <v>120</v>
      </c>
      <c r="H18" s="136" t="s">
        <v>120</v>
      </c>
      <c r="I18" s="136" t="s">
        <v>120</v>
      </c>
      <c r="J18" s="136" t="s">
        <v>120</v>
      </c>
      <c r="K18" s="136" t="s">
        <v>120</v>
      </c>
      <c r="L18" s="136" t="s">
        <v>120</v>
      </c>
      <c r="M18" s="136" t="s">
        <v>120</v>
      </c>
      <c r="N18" s="136" t="s">
        <v>120</v>
      </c>
      <c r="O18" s="136" t="s">
        <v>120</v>
      </c>
      <c r="P18" s="136" t="s">
        <v>120</v>
      </c>
      <c r="Q18" s="136" t="s">
        <v>120</v>
      </c>
      <c r="R18" s="136" t="s">
        <v>121</v>
      </c>
      <c r="S18" s="136" t="s">
        <v>120</v>
      </c>
      <c r="T18" s="136" t="s">
        <v>121</v>
      </c>
      <c r="U18" s="136" t="s">
        <v>121</v>
      </c>
      <c r="V18" s="136" t="s">
        <v>122</v>
      </c>
      <c r="W18" s="135" t="s">
        <v>120</v>
      </c>
      <c r="X18" s="135" t="s">
        <v>120</v>
      </c>
      <c r="Y18" s="135" t="s">
        <v>120</v>
      </c>
      <c r="Z18" s="135" t="s">
        <v>121</v>
      </c>
      <c r="AA18" s="135" t="s">
        <v>120</v>
      </c>
      <c r="AB18" s="135" t="s">
        <v>120</v>
      </c>
      <c r="AC18" s="135" t="s">
        <v>120</v>
      </c>
      <c r="AD18" s="135" t="s">
        <v>120</v>
      </c>
      <c r="AE18" s="135" t="s">
        <v>120</v>
      </c>
      <c r="AF18" s="135" t="s">
        <v>120</v>
      </c>
      <c r="AG18" s="135" t="s">
        <v>120</v>
      </c>
      <c r="AH18" s="135" t="s">
        <v>121</v>
      </c>
      <c r="AI18" s="135" t="s">
        <v>120</v>
      </c>
      <c r="AJ18" s="135" t="s">
        <v>121</v>
      </c>
      <c r="AK18" s="135" t="s">
        <v>121</v>
      </c>
      <c r="AL18" s="135" t="s">
        <v>120</v>
      </c>
      <c r="AM18" s="135" t="s">
        <v>120</v>
      </c>
      <c r="AN18" s="135" t="s">
        <v>120</v>
      </c>
      <c r="AO18" s="135" t="s">
        <v>120</v>
      </c>
      <c r="AP18" s="135" t="s">
        <v>120</v>
      </c>
      <c r="AZ18" s="137"/>
      <c r="BA18" s="137"/>
      <c r="BB18" s="137"/>
      <c r="BC18" s="137"/>
    </row>
    <row r="19" spans="1:72" ht="43.5" customHeight="1" x14ac:dyDescent="0.3">
      <c r="A19" s="206"/>
      <c r="B19" s="13" t="s">
        <v>123</v>
      </c>
      <c r="C19" s="136" t="s">
        <v>124</v>
      </c>
      <c r="D19" s="136" t="s">
        <v>125</v>
      </c>
      <c r="E19" s="136" t="s">
        <v>124</v>
      </c>
      <c r="F19" s="136" t="s">
        <v>124</v>
      </c>
      <c r="G19" s="136" t="s">
        <v>126</v>
      </c>
      <c r="H19" s="136" t="s">
        <v>124</v>
      </c>
      <c r="I19" s="136" t="s">
        <v>127</v>
      </c>
      <c r="J19" s="136" t="s">
        <v>128</v>
      </c>
      <c r="K19" s="136" t="s">
        <v>129</v>
      </c>
      <c r="L19" s="136" t="s">
        <v>129</v>
      </c>
      <c r="M19" s="136" t="s">
        <v>124</v>
      </c>
      <c r="N19" s="136" t="s">
        <v>124</v>
      </c>
      <c r="O19" s="136" t="s">
        <v>124</v>
      </c>
      <c r="P19" s="136" t="s">
        <v>130</v>
      </c>
      <c r="Q19" s="136" t="s">
        <v>124</v>
      </c>
      <c r="R19" s="136" t="s">
        <v>131</v>
      </c>
      <c r="S19" s="136" t="s">
        <v>132</v>
      </c>
      <c r="T19" s="136" t="s">
        <v>131</v>
      </c>
      <c r="U19" s="136" t="s">
        <v>131</v>
      </c>
      <c r="V19" s="136" t="s">
        <v>124</v>
      </c>
      <c r="W19" s="135" t="s">
        <v>124</v>
      </c>
      <c r="X19" s="136" t="s">
        <v>124</v>
      </c>
      <c r="Y19" s="135" t="s">
        <v>124</v>
      </c>
      <c r="Z19" s="135" t="s">
        <v>133</v>
      </c>
      <c r="AA19" s="135" t="s">
        <v>124</v>
      </c>
      <c r="AB19" s="135" t="s">
        <v>124</v>
      </c>
      <c r="AC19" s="135" t="s">
        <v>124</v>
      </c>
      <c r="AD19" s="135" t="s">
        <v>124</v>
      </c>
      <c r="AE19" s="135" t="s">
        <v>124</v>
      </c>
      <c r="AF19" s="135" t="s">
        <v>124</v>
      </c>
      <c r="AG19" s="135" t="s">
        <v>124</v>
      </c>
      <c r="AH19" s="165" t="s">
        <v>134</v>
      </c>
      <c r="AI19" s="135" t="s">
        <v>124</v>
      </c>
      <c r="AJ19" s="165" t="s">
        <v>134</v>
      </c>
      <c r="AK19" s="165" t="s">
        <v>134</v>
      </c>
      <c r="AL19" s="135" t="s">
        <v>124</v>
      </c>
      <c r="AM19" s="135" t="s">
        <v>124</v>
      </c>
      <c r="AN19" s="135" t="s">
        <v>124</v>
      </c>
      <c r="AO19" s="135" t="s">
        <v>124</v>
      </c>
      <c r="AP19" s="135" t="s">
        <v>124</v>
      </c>
      <c r="AZ19" s="137"/>
      <c r="BA19" s="137"/>
      <c r="BB19" s="137"/>
      <c r="BC19" s="137"/>
    </row>
    <row r="20" spans="1:72" ht="32.5" customHeight="1" x14ac:dyDescent="0.3">
      <c r="A20" s="206"/>
      <c r="B20" s="13" t="s">
        <v>135</v>
      </c>
      <c r="C20" s="166" t="s">
        <v>136</v>
      </c>
      <c r="D20" s="136" t="s">
        <v>137</v>
      </c>
      <c r="E20" s="136" t="s">
        <v>137</v>
      </c>
      <c r="F20" s="136" t="s">
        <v>138</v>
      </c>
      <c r="G20" s="136" t="s">
        <v>138</v>
      </c>
      <c r="H20" s="136" t="s">
        <v>139</v>
      </c>
      <c r="I20" s="136" t="s">
        <v>136</v>
      </c>
      <c r="J20" s="136" t="s">
        <v>140</v>
      </c>
      <c r="K20" s="136" t="s">
        <v>137</v>
      </c>
      <c r="L20" s="136" t="s">
        <v>139</v>
      </c>
      <c r="M20" s="136" t="s">
        <v>137</v>
      </c>
      <c r="N20" s="136" t="s">
        <v>139</v>
      </c>
      <c r="O20" s="136" t="s">
        <v>140</v>
      </c>
      <c r="P20" s="136" t="s">
        <v>140</v>
      </c>
      <c r="Q20" s="136" t="s">
        <v>141</v>
      </c>
      <c r="R20" s="136" t="s">
        <v>139</v>
      </c>
      <c r="S20" s="136" t="s">
        <v>138</v>
      </c>
      <c r="T20" s="136" t="s">
        <v>139</v>
      </c>
      <c r="U20" s="136" t="s">
        <v>139</v>
      </c>
      <c r="V20" s="136" t="s">
        <v>137</v>
      </c>
      <c r="W20" s="167" t="s">
        <v>139</v>
      </c>
      <c r="X20" s="168" t="s">
        <v>138</v>
      </c>
      <c r="Y20" s="168" t="s">
        <v>138</v>
      </c>
      <c r="Z20" s="168" t="s">
        <v>139</v>
      </c>
      <c r="AA20" s="168" t="s">
        <v>142</v>
      </c>
      <c r="AB20" s="168" t="s">
        <v>140</v>
      </c>
      <c r="AC20" s="168" t="s">
        <v>143</v>
      </c>
      <c r="AD20" s="168" t="s">
        <v>144</v>
      </c>
      <c r="AE20" s="168" t="s">
        <v>139</v>
      </c>
      <c r="AF20" s="168" t="s">
        <v>138</v>
      </c>
      <c r="AG20" s="165" t="s">
        <v>141</v>
      </c>
      <c r="AH20" s="165" t="s">
        <v>145</v>
      </c>
      <c r="AI20" s="165" t="s">
        <v>146</v>
      </c>
      <c r="AJ20" s="165" t="s">
        <v>146</v>
      </c>
      <c r="AK20" s="165" t="s">
        <v>144</v>
      </c>
      <c r="AL20" s="165" t="s">
        <v>139</v>
      </c>
      <c r="AM20" s="165" t="s">
        <v>138</v>
      </c>
      <c r="AN20" s="165" t="s">
        <v>139</v>
      </c>
      <c r="AO20" s="165" t="s">
        <v>138</v>
      </c>
      <c r="AP20" s="165" t="s">
        <v>144</v>
      </c>
      <c r="AZ20" s="137"/>
      <c r="BA20" s="137"/>
      <c r="BB20" s="137"/>
      <c r="BC20" s="137"/>
    </row>
    <row r="21" spans="1:72" ht="32.5" customHeight="1" x14ac:dyDescent="0.3">
      <c r="A21" s="206"/>
      <c r="B21" s="13" t="s">
        <v>147</v>
      </c>
      <c r="C21" s="136">
        <v>7</v>
      </c>
      <c r="D21" s="136">
        <v>7</v>
      </c>
      <c r="E21" s="136">
        <v>6</v>
      </c>
      <c r="F21" s="136">
        <v>6</v>
      </c>
      <c r="G21" s="136">
        <v>7</v>
      </c>
      <c r="H21" s="136">
        <v>7</v>
      </c>
      <c r="I21" s="136">
        <v>7</v>
      </c>
      <c r="J21" s="136">
        <v>7</v>
      </c>
      <c r="K21" s="136">
        <v>7</v>
      </c>
      <c r="L21" s="136">
        <v>7</v>
      </c>
      <c r="M21" s="136">
        <v>7</v>
      </c>
      <c r="N21" s="136">
        <v>7</v>
      </c>
      <c r="O21" s="136">
        <v>7</v>
      </c>
      <c r="P21" s="136">
        <v>7</v>
      </c>
      <c r="Q21" s="136">
        <v>7</v>
      </c>
      <c r="R21" s="136">
        <v>7</v>
      </c>
      <c r="S21" s="136">
        <v>7</v>
      </c>
      <c r="T21" s="136">
        <v>7</v>
      </c>
      <c r="U21" s="136">
        <v>6</v>
      </c>
      <c r="V21" s="136">
        <v>7</v>
      </c>
      <c r="W21" s="167">
        <v>7</v>
      </c>
      <c r="X21" s="168">
        <v>7</v>
      </c>
      <c r="Y21" s="168">
        <v>7</v>
      </c>
      <c r="Z21" s="168">
        <v>7</v>
      </c>
      <c r="AA21" s="168">
        <v>7</v>
      </c>
      <c r="AB21" s="168">
        <v>7</v>
      </c>
      <c r="AC21" s="168">
        <v>7</v>
      </c>
      <c r="AD21" s="168">
        <v>7</v>
      </c>
      <c r="AE21" s="168">
        <v>6</v>
      </c>
      <c r="AF21" s="168">
        <v>7</v>
      </c>
      <c r="AG21" s="165">
        <v>7</v>
      </c>
      <c r="AH21" s="165">
        <v>5</v>
      </c>
      <c r="AI21" s="165">
        <v>7</v>
      </c>
      <c r="AJ21" s="165">
        <v>7</v>
      </c>
      <c r="AK21" s="165">
        <v>7</v>
      </c>
      <c r="AL21" s="165">
        <v>7</v>
      </c>
      <c r="AM21" s="165">
        <v>6</v>
      </c>
      <c r="AN21" s="165">
        <v>7</v>
      </c>
      <c r="AO21" s="165">
        <v>7</v>
      </c>
      <c r="AP21" s="165">
        <v>7</v>
      </c>
    </row>
    <row r="22" spans="1:72" x14ac:dyDescent="0.3">
      <c r="A22" s="6"/>
      <c r="B22" s="5"/>
    </row>
    <row r="23" spans="1:72" ht="30.75" customHeight="1" x14ac:dyDescent="0.3">
      <c r="A23" s="206" t="s">
        <v>148</v>
      </c>
      <c r="B23" s="13" t="s">
        <v>149</v>
      </c>
      <c r="C23" s="169" t="s">
        <v>150</v>
      </c>
      <c r="D23" s="169" t="s">
        <v>150</v>
      </c>
      <c r="E23" s="169" t="s">
        <v>150</v>
      </c>
      <c r="F23" s="169" t="s">
        <v>150</v>
      </c>
      <c r="G23" s="169" t="s">
        <v>150</v>
      </c>
      <c r="H23" s="169" t="s">
        <v>150</v>
      </c>
      <c r="I23" s="169" t="s">
        <v>150</v>
      </c>
      <c r="J23" s="169" t="s">
        <v>150</v>
      </c>
      <c r="K23" s="169" t="s">
        <v>150</v>
      </c>
      <c r="L23" s="169" t="s">
        <v>150</v>
      </c>
      <c r="M23" s="170" t="s">
        <v>151</v>
      </c>
      <c r="N23" s="170" t="s">
        <v>151</v>
      </c>
      <c r="O23" s="170" t="s">
        <v>151</v>
      </c>
      <c r="P23" s="170" t="s">
        <v>151</v>
      </c>
      <c r="Q23" s="170" t="s">
        <v>151</v>
      </c>
      <c r="R23" s="170" t="s">
        <v>151</v>
      </c>
      <c r="S23" s="170" t="s">
        <v>151</v>
      </c>
      <c r="T23" s="170" t="s">
        <v>151</v>
      </c>
      <c r="U23" s="170" t="s">
        <v>151</v>
      </c>
      <c r="V23" s="170" t="s">
        <v>151</v>
      </c>
      <c r="W23" s="169" t="s">
        <v>150</v>
      </c>
      <c r="X23" s="169" t="s">
        <v>150</v>
      </c>
      <c r="Y23" s="169" t="s">
        <v>150</v>
      </c>
      <c r="Z23" s="169" t="s">
        <v>150</v>
      </c>
      <c r="AA23" s="169" t="s">
        <v>150</v>
      </c>
      <c r="AB23" s="169" t="s">
        <v>150</v>
      </c>
      <c r="AC23" s="169" t="s">
        <v>150</v>
      </c>
      <c r="AD23" s="169" t="s">
        <v>150</v>
      </c>
      <c r="AE23" s="169" t="s">
        <v>150</v>
      </c>
      <c r="AF23" s="169" t="s">
        <v>150</v>
      </c>
      <c r="AG23" s="169" t="s">
        <v>150</v>
      </c>
      <c r="AH23" s="169" t="s">
        <v>150</v>
      </c>
      <c r="AI23" s="169" t="s">
        <v>150</v>
      </c>
      <c r="AJ23" s="169" t="s">
        <v>150</v>
      </c>
      <c r="AK23" s="169" t="s">
        <v>150</v>
      </c>
      <c r="AL23" s="169" t="s">
        <v>150</v>
      </c>
      <c r="AM23" s="169" t="s">
        <v>150</v>
      </c>
      <c r="AN23" s="169" t="s">
        <v>150</v>
      </c>
      <c r="AO23" s="169" t="s">
        <v>150</v>
      </c>
      <c r="AP23" s="169" t="s">
        <v>150</v>
      </c>
    </row>
    <row r="24" spans="1:72" ht="30.75" customHeight="1" x14ac:dyDescent="0.3">
      <c r="A24" s="206"/>
      <c r="B24" s="13" t="s">
        <v>152</v>
      </c>
      <c r="C24" s="136" t="s">
        <v>120</v>
      </c>
      <c r="D24" s="136" t="s">
        <v>120</v>
      </c>
      <c r="E24" s="136" t="s">
        <v>120</v>
      </c>
      <c r="F24" s="136" t="s">
        <v>120</v>
      </c>
      <c r="G24" s="136" t="s">
        <v>121</v>
      </c>
      <c r="H24" s="136" t="s">
        <v>120</v>
      </c>
      <c r="I24" s="136" t="s">
        <v>121</v>
      </c>
      <c r="J24" s="136" t="s">
        <v>120</v>
      </c>
      <c r="K24" s="136" t="s">
        <v>120</v>
      </c>
      <c r="L24" s="136" t="s">
        <v>120</v>
      </c>
      <c r="M24" s="170" t="s">
        <v>120</v>
      </c>
      <c r="N24" s="170" t="s">
        <v>120</v>
      </c>
      <c r="O24" s="170" t="s">
        <v>120</v>
      </c>
      <c r="P24" s="170" t="s">
        <v>121</v>
      </c>
      <c r="Q24" s="170" t="s">
        <v>120</v>
      </c>
      <c r="R24" s="170" t="s">
        <v>121</v>
      </c>
      <c r="S24" s="170" t="s">
        <v>120</v>
      </c>
      <c r="T24" s="170" t="s">
        <v>120</v>
      </c>
      <c r="U24" s="170" t="s">
        <v>121</v>
      </c>
      <c r="V24" s="170" t="s">
        <v>120</v>
      </c>
      <c r="W24" s="135" t="s">
        <v>120</v>
      </c>
      <c r="X24" s="135" t="s">
        <v>120</v>
      </c>
      <c r="Y24" s="135" t="s">
        <v>120</v>
      </c>
      <c r="Z24" s="135" t="s">
        <v>121</v>
      </c>
      <c r="AA24" s="135" t="s">
        <v>121</v>
      </c>
      <c r="AB24" s="135" t="s">
        <v>120</v>
      </c>
      <c r="AC24" s="135" t="s">
        <v>120</v>
      </c>
      <c r="AD24" s="135" t="s">
        <v>121</v>
      </c>
      <c r="AE24" s="135" t="s">
        <v>120</v>
      </c>
      <c r="AF24" s="135" t="s">
        <v>120</v>
      </c>
      <c r="AG24" s="169" t="s">
        <v>120</v>
      </c>
      <c r="AH24" s="169" t="s">
        <v>120</v>
      </c>
      <c r="AI24" s="169" t="s">
        <v>121</v>
      </c>
      <c r="AJ24" s="169" t="s">
        <v>120</v>
      </c>
      <c r="AK24" s="169" t="s">
        <v>120</v>
      </c>
      <c r="AL24" s="169" t="s">
        <v>120</v>
      </c>
      <c r="AM24" s="169" t="s">
        <v>120</v>
      </c>
      <c r="AN24" s="169" t="s">
        <v>120</v>
      </c>
      <c r="AO24" s="169" t="s">
        <v>120</v>
      </c>
      <c r="AP24" s="169" t="s">
        <v>120</v>
      </c>
    </row>
    <row r="25" spans="1:72" ht="30.75" customHeight="1" x14ac:dyDescent="0.3">
      <c r="A25" s="206"/>
      <c r="B25" s="13" t="s">
        <v>153</v>
      </c>
      <c r="C25" s="169" t="s">
        <v>154</v>
      </c>
      <c r="D25" s="169" t="s">
        <v>154</v>
      </c>
      <c r="E25" s="169" t="s">
        <v>154</v>
      </c>
      <c r="F25" s="169" t="s">
        <v>154</v>
      </c>
      <c r="G25" s="169" t="s">
        <v>154</v>
      </c>
      <c r="H25" s="169" t="s">
        <v>154</v>
      </c>
      <c r="I25" s="169" t="s">
        <v>154</v>
      </c>
      <c r="J25" s="169" t="s">
        <v>154</v>
      </c>
      <c r="K25" s="169" t="s">
        <v>154</v>
      </c>
      <c r="L25" s="169" t="s">
        <v>154</v>
      </c>
      <c r="M25" s="169" t="s">
        <v>154</v>
      </c>
      <c r="N25" s="169" t="s">
        <v>154</v>
      </c>
      <c r="O25" s="169" t="s">
        <v>154</v>
      </c>
      <c r="P25" s="169" t="s">
        <v>154</v>
      </c>
      <c r="Q25" s="169" t="s">
        <v>154</v>
      </c>
      <c r="R25" s="169" t="s">
        <v>154</v>
      </c>
      <c r="S25" s="169" t="s">
        <v>154</v>
      </c>
      <c r="T25" s="169" t="s">
        <v>154</v>
      </c>
      <c r="U25" s="169" t="s">
        <v>154</v>
      </c>
      <c r="V25" s="169" t="s">
        <v>154</v>
      </c>
      <c r="W25" s="169" t="s">
        <v>154</v>
      </c>
      <c r="X25" s="169" t="s">
        <v>154</v>
      </c>
      <c r="Y25" s="169" t="s">
        <v>154</v>
      </c>
      <c r="Z25" s="169" t="s">
        <v>154</v>
      </c>
      <c r="AA25" s="169" t="s">
        <v>154</v>
      </c>
      <c r="AB25" s="169" t="s">
        <v>154</v>
      </c>
      <c r="AC25" s="169" t="s">
        <v>154</v>
      </c>
      <c r="AD25" s="169" t="s">
        <v>154</v>
      </c>
      <c r="AE25" s="169" t="s">
        <v>154</v>
      </c>
      <c r="AF25" s="169" t="s">
        <v>154</v>
      </c>
      <c r="AG25" s="169" t="s">
        <v>154</v>
      </c>
      <c r="AH25" s="169" t="s">
        <v>154</v>
      </c>
      <c r="AI25" s="169" t="s">
        <v>154</v>
      </c>
      <c r="AJ25" s="169" t="s">
        <v>154</v>
      </c>
      <c r="AK25" s="169" t="s">
        <v>154</v>
      </c>
      <c r="AL25" s="169" t="s">
        <v>154</v>
      </c>
      <c r="AM25" s="169" t="s">
        <v>154</v>
      </c>
      <c r="AN25" s="169" t="s">
        <v>154</v>
      </c>
      <c r="AO25" s="169" t="s">
        <v>154</v>
      </c>
      <c r="AP25" s="169" t="s">
        <v>154</v>
      </c>
    </row>
    <row r="26" spans="1:72" ht="30.75" customHeight="1" x14ac:dyDescent="0.3">
      <c r="A26" s="206"/>
      <c r="B26" s="13" t="s">
        <v>155</v>
      </c>
      <c r="C26" s="170" t="s">
        <v>156</v>
      </c>
      <c r="D26" s="170" t="s">
        <v>156</v>
      </c>
      <c r="E26" s="170" t="s">
        <v>156</v>
      </c>
      <c r="F26" s="170" t="s">
        <v>157</v>
      </c>
      <c r="G26" s="170" t="s">
        <v>156</v>
      </c>
      <c r="H26" s="170" t="s">
        <v>156</v>
      </c>
      <c r="I26" s="170" t="s">
        <v>156</v>
      </c>
      <c r="J26" s="170" t="s">
        <v>156</v>
      </c>
      <c r="K26" s="170" t="s">
        <v>156</v>
      </c>
      <c r="L26" s="170" t="s">
        <v>156</v>
      </c>
      <c r="M26" s="170" t="s">
        <v>156</v>
      </c>
      <c r="N26" s="170" t="s">
        <v>158</v>
      </c>
      <c r="O26" s="170" t="s">
        <v>156</v>
      </c>
      <c r="P26" s="170" t="s">
        <v>156</v>
      </c>
      <c r="Q26" s="170" t="s">
        <v>156</v>
      </c>
      <c r="R26" s="170" t="s">
        <v>156</v>
      </c>
      <c r="S26" s="170" t="s">
        <v>156</v>
      </c>
      <c r="T26" s="170" t="s">
        <v>156</v>
      </c>
      <c r="U26" s="170" t="s">
        <v>156</v>
      </c>
      <c r="V26" s="170" t="s">
        <v>156</v>
      </c>
      <c r="W26" s="170" t="s">
        <v>156</v>
      </c>
      <c r="X26" s="170" t="s">
        <v>156</v>
      </c>
      <c r="Y26" s="170" t="s">
        <v>156</v>
      </c>
      <c r="Z26" s="170" t="s">
        <v>157</v>
      </c>
      <c r="AA26" s="170" t="s">
        <v>156</v>
      </c>
      <c r="AB26" s="170" t="s">
        <v>156</v>
      </c>
      <c r="AC26" s="170" t="s">
        <v>156</v>
      </c>
      <c r="AD26" s="170" t="s">
        <v>156</v>
      </c>
      <c r="AE26" s="170" t="s">
        <v>156</v>
      </c>
      <c r="AF26" s="170" t="s">
        <v>156</v>
      </c>
      <c r="AG26" s="152" t="s">
        <v>156</v>
      </c>
      <c r="AH26" s="152" t="s">
        <v>156</v>
      </c>
      <c r="AI26" s="170" t="s">
        <v>156</v>
      </c>
      <c r="AJ26" s="170" t="s">
        <v>156</v>
      </c>
      <c r="AK26" s="170" t="s">
        <v>156</v>
      </c>
      <c r="AL26" s="170" t="s">
        <v>156</v>
      </c>
      <c r="AM26" s="170" t="s">
        <v>156</v>
      </c>
      <c r="AN26" s="170" t="s">
        <v>156</v>
      </c>
      <c r="AO26" s="170" t="s">
        <v>156</v>
      </c>
      <c r="AP26" s="170" t="s">
        <v>156</v>
      </c>
      <c r="AQ26" s="137"/>
      <c r="AR26" s="137"/>
    </row>
    <row r="27" spans="1:72" ht="30.75" customHeight="1" x14ac:dyDescent="0.3">
      <c r="A27" s="206"/>
      <c r="B27" s="13" t="s">
        <v>159</v>
      </c>
      <c r="C27" s="170"/>
      <c r="D27" s="170"/>
      <c r="E27" s="170"/>
      <c r="F27" s="170"/>
      <c r="G27" s="170"/>
      <c r="H27" s="170"/>
      <c r="I27" s="170"/>
      <c r="J27" s="170"/>
      <c r="K27" s="170"/>
      <c r="L27" s="170"/>
      <c r="M27" s="170"/>
      <c r="N27" s="170"/>
      <c r="O27" s="170"/>
      <c r="P27" s="170"/>
      <c r="Q27" s="170"/>
      <c r="R27" s="170"/>
      <c r="S27" s="170"/>
      <c r="T27" s="170"/>
      <c r="U27" s="170"/>
      <c r="V27" s="170"/>
      <c r="W27" s="136"/>
      <c r="X27" s="136"/>
      <c r="Y27" s="136"/>
      <c r="Z27" s="136"/>
      <c r="AA27" s="136"/>
      <c r="AB27" s="136"/>
      <c r="AC27" s="136"/>
      <c r="AD27" s="136"/>
      <c r="AE27" s="136"/>
      <c r="AF27" s="136"/>
      <c r="AG27" s="170"/>
      <c r="AH27" s="170"/>
      <c r="AI27" s="170"/>
      <c r="AJ27" s="170"/>
      <c r="AK27" s="170"/>
      <c r="AL27" s="170"/>
      <c r="AM27" s="170"/>
      <c r="AN27" s="170"/>
      <c r="AO27" s="170"/>
      <c r="AP27" s="170"/>
    </row>
    <row r="28" spans="1:72" ht="30.75" customHeight="1" x14ac:dyDescent="0.3">
      <c r="A28" s="206"/>
      <c r="B28" s="46" t="s">
        <v>160</v>
      </c>
      <c r="C28" s="171">
        <v>4784000</v>
      </c>
      <c r="D28" s="171">
        <v>5200000</v>
      </c>
      <c r="E28" s="171">
        <v>5070000</v>
      </c>
      <c r="F28" s="171">
        <v>6500000</v>
      </c>
      <c r="G28" s="171">
        <v>3302000</v>
      </c>
      <c r="H28" s="171">
        <v>5200000</v>
      </c>
      <c r="I28" s="171">
        <v>3588000</v>
      </c>
      <c r="J28" s="171">
        <v>5200000</v>
      </c>
      <c r="K28" s="171">
        <v>5850000</v>
      </c>
      <c r="L28" s="171">
        <v>5408000</v>
      </c>
      <c r="M28" s="171">
        <v>3000000</v>
      </c>
      <c r="N28" s="171">
        <f>400000*26</f>
        <v>10400000</v>
      </c>
      <c r="O28" s="171">
        <v>3000000</v>
      </c>
      <c r="P28" s="171">
        <f>150000*26</f>
        <v>3900000</v>
      </c>
      <c r="Q28" s="171">
        <v>4000000</v>
      </c>
      <c r="R28" s="171">
        <f>R29+R30</f>
        <v>12000000</v>
      </c>
      <c r="S28" s="171">
        <v>3000000</v>
      </c>
      <c r="T28" s="171">
        <f>T29+T30</f>
        <v>12000000</v>
      </c>
      <c r="U28" s="171">
        <f>U29+U30</f>
        <v>12000000</v>
      </c>
      <c r="V28" s="171">
        <v>4000000</v>
      </c>
      <c r="W28" s="171">
        <v>3000000</v>
      </c>
      <c r="X28" s="171">
        <v>5300000</v>
      </c>
      <c r="Y28" s="171">
        <v>3500000</v>
      </c>
      <c r="Z28" s="171">
        <v>2500000</v>
      </c>
      <c r="AA28" s="171">
        <f t="shared" ref="AA28:AG28" si="0">AA30</f>
        <v>7500000</v>
      </c>
      <c r="AB28" s="171">
        <f t="shared" si="0"/>
        <v>3000000</v>
      </c>
      <c r="AC28" s="171">
        <f t="shared" si="0"/>
        <v>3600000</v>
      </c>
      <c r="AD28" s="171">
        <f t="shared" si="0"/>
        <v>1400000</v>
      </c>
      <c r="AE28" s="171">
        <f t="shared" si="0"/>
        <v>3000000</v>
      </c>
      <c r="AF28" s="171">
        <f t="shared" si="0"/>
        <v>3500000</v>
      </c>
      <c r="AG28" s="171">
        <f t="shared" si="0"/>
        <v>1400000</v>
      </c>
      <c r="AH28" s="171">
        <v>700000</v>
      </c>
      <c r="AI28" s="171">
        <f>AI30</f>
        <v>5600000</v>
      </c>
      <c r="AJ28" s="171">
        <v>7000000</v>
      </c>
      <c r="AK28" s="171">
        <v>5500000</v>
      </c>
      <c r="AL28" s="171">
        <f>AL30</f>
        <v>10800000</v>
      </c>
      <c r="AM28" s="171">
        <f>AM30</f>
        <v>4250000</v>
      </c>
      <c r="AN28" s="171">
        <f>AN30</f>
        <v>5400000</v>
      </c>
      <c r="AO28" s="171">
        <f>AO30</f>
        <v>5400000</v>
      </c>
      <c r="AP28" s="171">
        <f>AP30</f>
        <v>4500000</v>
      </c>
      <c r="AQ28" s="141">
        <f>AVERAGE(C28:AP28)</f>
        <v>5106300</v>
      </c>
    </row>
    <row r="29" spans="1:72" ht="30.75" customHeight="1" x14ac:dyDescent="0.3">
      <c r="A29" s="206"/>
      <c r="B29" s="46" t="s">
        <v>161</v>
      </c>
      <c r="C29" s="172"/>
      <c r="D29" s="171"/>
      <c r="E29" s="171"/>
      <c r="F29" s="171"/>
      <c r="G29" s="171"/>
      <c r="H29" s="171"/>
      <c r="I29" s="171"/>
      <c r="J29" s="171"/>
      <c r="K29" s="171"/>
      <c r="L29" s="171"/>
      <c r="M29" s="171"/>
      <c r="N29" s="171"/>
      <c r="O29" s="171"/>
      <c r="P29" s="171"/>
      <c r="Q29" s="171"/>
      <c r="R29" s="171">
        <v>9000000</v>
      </c>
      <c r="S29" s="171"/>
      <c r="T29" s="171">
        <v>9000000</v>
      </c>
      <c r="U29" s="171">
        <v>9000000</v>
      </c>
      <c r="V29" s="171"/>
      <c r="W29" s="171"/>
      <c r="X29" s="171"/>
      <c r="Y29" s="173"/>
      <c r="Z29" s="171"/>
      <c r="AA29" s="171"/>
      <c r="AB29" s="171"/>
      <c r="AC29" s="171"/>
      <c r="AD29" s="171"/>
      <c r="AE29" s="171"/>
      <c r="AF29" s="171"/>
      <c r="AG29" s="171">
        <v>5600000</v>
      </c>
      <c r="AH29" s="171"/>
      <c r="AI29" s="171">
        <v>1400000</v>
      </c>
      <c r="AJ29" s="171"/>
      <c r="AK29" s="171"/>
      <c r="AL29" s="171">
        <v>1200000</v>
      </c>
      <c r="AM29" s="171">
        <v>750000</v>
      </c>
      <c r="AN29" s="171">
        <v>600000</v>
      </c>
      <c r="AO29" s="174">
        <v>600000</v>
      </c>
      <c r="AP29" s="171">
        <v>500000</v>
      </c>
      <c r="AQ29" s="141">
        <f>AVERAGE(C29:AP29)</f>
        <v>3765000</v>
      </c>
    </row>
    <row r="30" spans="1:72" ht="30.75" customHeight="1" x14ac:dyDescent="0.3">
      <c r="A30" s="206"/>
      <c r="B30" s="46" t="s">
        <v>162</v>
      </c>
      <c r="C30" s="171">
        <v>4784000</v>
      </c>
      <c r="D30" s="171">
        <v>5200000</v>
      </c>
      <c r="E30" s="171">
        <v>5070000</v>
      </c>
      <c r="F30" s="171">
        <v>6500000</v>
      </c>
      <c r="G30" s="171">
        <v>3302000</v>
      </c>
      <c r="H30" s="171">
        <v>5200000</v>
      </c>
      <c r="I30" s="171">
        <v>3588000</v>
      </c>
      <c r="J30" s="171">
        <v>5200000</v>
      </c>
      <c r="K30" s="171">
        <v>5850000</v>
      </c>
      <c r="L30" s="171">
        <v>5408000</v>
      </c>
      <c r="M30" s="171">
        <v>3000000</v>
      </c>
      <c r="N30" s="171">
        <f>400000*26</f>
        <v>10400000</v>
      </c>
      <c r="O30" s="171">
        <v>3000000</v>
      </c>
      <c r="P30" s="171">
        <f>150000*26</f>
        <v>3900000</v>
      </c>
      <c r="Q30" s="171">
        <v>4000000</v>
      </c>
      <c r="R30" s="171">
        <v>3000000</v>
      </c>
      <c r="S30" s="171">
        <v>3000000</v>
      </c>
      <c r="T30" s="171">
        <v>3000000</v>
      </c>
      <c r="U30" s="171">
        <v>3000000</v>
      </c>
      <c r="V30" s="171">
        <v>4000000</v>
      </c>
      <c r="W30" s="171">
        <v>3000000</v>
      </c>
      <c r="X30" s="171">
        <v>5300000</v>
      </c>
      <c r="Y30" s="171">
        <v>3500000</v>
      </c>
      <c r="Z30" s="171">
        <v>2500000</v>
      </c>
      <c r="AA30" s="171">
        <v>7500000</v>
      </c>
      <c r="AB30" s="171">
        <v>3000000</v>
      </c>
      <c r="AC30" s="171">
        <v>3600000</v>
      </c>
      <c r="AD30" s="171">
        <v>1400000</v>
      </c>
      <c r="AE30" s="171">
        <v>3000000</v>
      </c>
      <c r="AF30" s="171">
        <v>3500000</v>
      </c>
      <c r="AG30" s="171">
        <v>1400000</v>
      </c>
      <c r="AH30" s="171">
        <v>700000</v>
      </c>
      <c r="AI30" s="171">
        <v>5600000</v>
      </c>
      <c r="AJ30" s="171">
        <f>AJ28</f>
        <v>7000000</v>
      </c>
      <c r="AK30" s="171">
        <f>AK28</f>
        <v>5500000</v>
      </c>
      <c r="AL30" s="171">
        <v>10800000</v>
      </c>
      <c r="AM30" s="171">
        <v>4250000</v>
      </c>
      <c r="AN30" s="171">
        <v>5400000</v>
      </c>
      <c r="AO30" s="174">
        <v>5400000</v>
      </c>
      <c r="AP30" s="171">
        <v>4500000</v>
      </c>
      <c r="AQ30" s="141">
        <f>AVERAGE(C30:AP30)</f>
        <v>4431300</v>
      </c>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row>
    <row r="31" spans="1:72" ht="30.75" customHeight="1" x14ac:dyDescent="0.3">
      <c r="A31" s="206"/>
      <c r="B31" s="13" t="s">
        <v>163</v>
      </c>
      <c r="C31" s="152"/>
      <c r="D31" s="152"/>
      <c r="E31" s="152"/>
      <c r="F31" s="152"/>
      <c r="G31" s="152"/>
      <c r="H31" s="152"/>
      <c r="I31" s="152"/>
      <c r="J31" s="152"/>
      <c r="K31" s="152"/>
      <c r="L31" s="152"/>
      <c r="M31" s="170"/>
      <c r="N31" s="170"/>
      <c r="O31" s="170"/>
      <c r="P31" s="170"/>
      <c r="Q31" s="170"/>
      <c r="R31" s="170"/>
      <c r="S31" s="170"/>
      <c r="T31" s="170"/>
      <c r="U31" s="170"/>
      <c r="V31" s="170"/>
      <c r="W31" s="135"/>
      <c r="X31" s="135"/>
      <c r="Y31" s="135"/>
      <c r="Z31" s="135"/>
      <c r="AA31" s="135"/>
      <c r="AB31" s="135"/>
      <c r="AC31" s="135"/>
      <c r="AD31" s="135"/>
      <c r="AE31" s="135"/>
      <c r="AF31" s="135"/>
      <c r="AG31" s="170"/>
      <c r="AH31" s="170"/>
      <c r="AI31" s="170"/>
      <c r="AJ31" s="170"/>
      <c r="AK31" s="170"/>
      <c r="AL31" s="170"/>
      <c r="AM31" s="170"/>
      <c r="AN31" s="170"/>
      <c r="AO31" s="170"/>
      <c r="AP31" s="170"/>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row>
    <row r="32" spans="1:72" ht="30.75" customHeight="1" x14ac:dyDescent="0.3">
      <c r="A32" s="206"/>
      <c r="B32" s="46" t="s">
        <v>164</v>
      </c>
      <c r="C32" s="175">
        <v>0.15217391304347827</v>
      </c>
      <c r="D32" s="175">
        <v>0.23529411764705882</v>
      </c>
      <c r="E32" s="175">
        <v>0.30769230769230771</v>
      </c>
      <c r="F32" s="175">
        <v>0.14492753623188406</v>
      </c>
      <c r="G32" s="175">
        <v>9.4488188976377951E-2</v>
      </c>
      <c r="H32" s="175">
        <v>0.10928961748633879</v>
      </c>
      <c r="I32" s="175">
        <v>8.6956521739130432E-2</v>
      </c>
      <c r="J32" s="175">
        <v>3.1830238726790451E-2</v>
      </c>
      <c r="K32" s="175">
        <v>7.1111111111111111E-2</v>
      </c>
      <c r="L32" s="175">
        <v>3.8461538461538464E-2</v>
      </c>
      <c r="M32" s="176">
        <v>0.11976047904191617</v>
      </c>
      <c r="N32" s="176">
        <v>0.25723472668810288</v>
      </c>
      <c r="O32" s="176">
        <v>0.40404040404040403</v>
      </c>
      <c r="P32" s="176">
        <v>0.20202020202020202</v>
      </c>
      <c r="Q32" s="176">
        <v>0.23529411764705882</v>
      </c>
      <c r="R32" s="176">
        <v>0.25974025974025972</v>
      </c>
      <c r="S32" s="176">
        <v>0.11834319526627218</v>
      </c>
      <c r="T32" s="176">
        <v>0.25157232704402516</v>
      </c>
      <c r="U32" s="176">
        <v>0.23809523809523808</v>
      </c>
      <c r="V32" s="176">
        <v>0.23668639053254437</v>
      </c>
      <c r="W32" s="177">
        <v>0.08</v>
      </c>
      <c r="X32" s="178">
        <v>7.0000000000000007E-2</v>
      </c>
      <c r="Y32" s="177">
        <v>0.09</v>
      </c>
      <c r="Z32" s="178">
        <v>0.16</v>
      </c>
      <c r="AA32" s="179">
        <v>7.0000000000000007E-2</v>
      </c>
      <c r="AB32" s="177">
        <v>0.08</v>
      </c>
      <c r="AC32" s="177">
        <v>0.14000000000000001</v>
      </c>
      <c r="AD32" s="177">
        <v>0.16</v>
      </c>
      <c r="AE32" s="177">
        <v>0.08</v>
      </c>
      <c r="AF32" s="177">
        <v>0.08</v>
      </c>
      <c r="AG32" s="180">
        <v>0.2</v>
      </c>
      <c r="AH32" s="180">
        <v>0.23</v>
      </c>
      <c r="AI32" s="178">
        <v>0.3</v>
      </c>
      <c r="AJ32" s="178">
        <v>0.22</v>
      </c>
      <c r="AK32" s="178">
        <v>0.19</v>
      </c>
      <c r="AL32" s="178">
        <v>0.16</v>
      </c>
      <c r="AM32" s="178">
        <v>0.16</v>
      </c>
      <c r="AN32" s="180">
        <v>0.19</v>
      </c>
      <c r="AO32" s="178">
        <v>0.23</v>
      </c>
      <c r="AP32" s="178">
        <v>0.17</v>
      </c>
      <c r="AQ32" s="148"/>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row>
    <row r="33" spans="1:48" ht="30.75" customHeight="1" x14ac:dyDescent="0.3">
      <c r="A33" s="206"/>
      <c r="B33" s="46" t="s">
        <v>165</v>
      </c>
      <c r="C33" s="175">
        <v>6.5217391304347824E-2</v>
      </c>
      <c r="D33" s="136">
        <v>0</v>
      </c>
      <c r="E33" s="136">
        <v>0</v>
      </c>
      <c r="F33" s="175">
        <v>0</v>
      </c>
      <c r="G33" s="175">
        <v>6.2992125984251968E-2</v>
      </c>
      <c r="H33" s="175">
        <v>4.3715846994535519E-2</v>
      </c>
      <c r="I33" s="175">
        <v>2.8985507246376812E-2</v>
      </c>
      <c r="J33" s="175">
        <v>2.1220159151193633E-2</v>
      </c>
      <c r="K33" s="175">
        <v>5.3333333333333337E-2</v>
      </c>
      <c r="L33" s="175">
        <v>3.8461538461538464E-2</v>
      </c>
      <c r="M33" s="170">
        <v>0</v>
      </c>
      <c r="N33" s="176">
        <v>6.4308681672025719E-2</v>
      </c>
      <c r="O33" s="170">
        <v>0</v>
      </c>
      <c r="P33" s="176">
        <v>0.10101010101010101</v>
      </c>
      <c r="Q33" s="176">
        <v>9.4117647058823528E-2</v>
      </c>
      <c r="R33" s="176">
        <v>0.12987012987012986</v>
      </c>
      <c r="S33" s="170">
        <v>0</v>
      </c>
      <c r="T33" s="176">
        <v>0.12578616352201258</v>
      </c>
      <c r="U33" s="176">
        <v>0.11904761904761904</v>
      </c>
      <c r="V33" s="176">
        <v>5.9171597633136092E-2</v>
      </c>
      <c r="W33" s="177">
        <v>0</v>
      </c>
      <c r="X33" s="181">
        <v>7.0000000000000007E-2</v>
      </c>
      <c r="Y33" s="177">
        <v>0</v>
      </c>
      <c r="Z33" s="181">
        <v>0</v>
      </c>
      <c r="AA33" s="182">
        <v>0</v>
      </c>
      <c r="AB33" s="177">
        <v>0</v>
      </c>
      <c r="AC33" s="177">
        <v>0.03</v>
      </c>
      <c r="AD33" s="177">
        <v>0</v>
      </c>
      <c r="AE33" s="177">
        <v>0.03</v>
      </c>
      <c r="AF33" s="177">
        <v>0</v>
      </c>
      <c r="AG33" s="180">
        <v>0</v>
      </c>
      <c r="AH33" s="180">
        <v>0</v>
      </c>
      <c r="AI33" s="180">
        <v>0</v>
      </c>
      <c r="AJ33" s="183">
        <v>0</v>
      </c>
      <c r="AK33" s="183">
        <v>0</v>
      </c>
      <c r="AL33" s="183">
        <v>0</v>
      </c>
      <c r="AM33" s="183">
        <v>0</v>
      </c>
      <c r="AN33" s="180">
        <v>0</v>
      </c>
      <c r="AO33" s="183">
        <v>0</v>
      </c>
      <c r="AP33" s="183">
        <v>0</v>
      </c>
      <c r="AQ33" s="144"/>
    </row>
    <row r="34" spans="1:48" ht="30.75" customHeight="1" x14ac:dyDescent="0.3">
      <c r="A34" s="206"/>
      <c r="B34" s="46" t="s">
        <v>166</v>
      </c>
      <c r="C34" s="136">
        <v>0</v>
      </c>
      <c r="D34" s="136">
        <v>0</v>
      </c>
      <c r="E34" s="136">
        <v>0</v>
      </c>
      <c r="F34" s="175">
        <v>3.6231884057971015E-3</v>
      </c>
      <c r="G34" s="175">
        <v>1.5748031496062992E-2</v>
      </c>
      <c r="H34" s="175">
        <v>0</v>
      </c>
      <c r="I34" s="175">
        <v>0</v>
      </c>
      <c r="J34" s="175">
        <v>2.6525198938992041E-3</v>
      </c>
      <c r="K34" s="175">
        <v>4.4444444444444444E-3</v>
      </c>
      <c r="L34" s="175">
        <v>1.4423076923076924E-2</v>
      </c>
      <c r="M34" s="170">
        <v>0</v>
      </c>
      <c r="N34" s="170">
        <v>0</v>
      </c>
      <c r="O34" s="176">
        <v>0.15151515151515152</v>
      </c>
      <c r="P34" s="170">
        <v>0</v>
      </c>
      <c r="Q34" s="176">
        <v>5.8823529411764705E-2</v>
      </c>
      <c r="R34" s="176">
        <v>3.2467532467532464E-2</v>
      </c>
      <c r="S34" s="170">
        <v>0</v>
      </c>
      <c r="T34" s="176">
        <v>6.2893081761006289E-2</v>
      </c>
      <c r="U34" s="176">
        <v>2.976190476190476E-2</v>
      </c>
      <c r="V34" s="176">
        <v>8.8757396449704137E-2</v>
      </c>
      <c r="W34" s="177">
        <v>0.01</v>
      </c>
      <c r="X34" s="181">
        <v>0.01</v>
      </c>
      <c r="Y34" s="177">
        <v>0.01</v>
      </c>
      <c r="Z34" s="181">
        <v>0.04</v>
      </c>
      <c r="AA34" s="182">
        <v>0</v>
      </c>
      <c r="AB34" s="177">
        <v>0.01</v>
      </c>
      <c r="AC34" s="177">
        <v>0.01</v>
      </c>
      <c r="AD34" s="177">
        <v>0.02</v>
      </c>
      <c r="AE34" s="177">
        <v>0.01</v>
      </c>
      <c r="AF34" s="177">
        <v>0</v>
      </c>
      <c r="AG34" s="180">
        <v>0</v>
      </c>
      <c r="AH34" s="180">
        <v>0</v>
      </c>
      <c r="AI34" s="180">
        <v>0</v>
      </c>
      <c r="AJ34" s="183">
        <v>0</v>
      </c>
      <c r="AK34" s="183">
        <v>0.01</v>
      </c>
      <c r="AL34" s="183">
        <v>0.01</v>
      </c>
      <c r="AM34" s="183">
        <v>0.01</v>
      </c>
      <c r="AN34" s="180">
        <v>0.01</v>
      </c>
      <c r="AO34" s="183">
        <v>0</v>
      </c>
      <c r="AP34" s="183">
        <v>0</v>
      </c>
      <c r="AQ34" s="144"/>
    </row>
    <row r="35" spans="1:48" ht="30.75" customHeight="1" x14ac:dyDescent="0.3">
      <c r="A35" s="206"/>
      <c r="B35" s="46" t="s">
        <v>167</v>
      </c>
      <c r="C35" s="175">
        <v>0.38043478260869568</v>
      </c>
      <c r="D35" s="175">
        <v>5.8823529411764705E-2</v>
      </c>
      <c r="E35" s="175">
        <v>0.15384615384615385</v>
      </c>
      <c r="F35" s="175">
        <v>0.72463768115942029</v>
      </c>
      <c r="G35" s="175">
        <v>0.39370078740157483</v>
      </c>
      <c r="H35" s="175">
        <v>8.1967213114754092E-2</v>
      </c>
      <c r="I35" s="175">
        <v>0.28985507246376813</v>
      </c>
      <c r="J35" s="175">
        <v>5.3050397877984087E-2</v>
      </c>
      <c r="K35" s="175">
        <v>0.17777777777777778</v>
      </c>
      <c r="L35" s="175">
        <v>0.57692307692307687</v>
      </c>
      <c r="M35" s="176">
        <v>0.17964071856287425</v>
      </c>
      <c r="N35" s="176">
        <v>0.16077170418006431</v>
      </c>
      <c r="O35" s="176">
        <v>0.30303030303030304</v>
      </c>
      <c r="P35" s="176">
        <v>0.20202020202020202</v>
      </c>
      <c r="Q35" s="176">
        <v>0.11764705882352941</v>
      </c>
      <c r="R35" s="176">
        <v>0.19480519480519481</v>
      </c>
      <c r="S35" s="176">
        <v>0.17751479289940827</v>
      </c>
      <c r="T35" s="176">
        <v>0.18867924528301888</v>
      </c>
      <c r="U35" s="176">
        <v>0.17857142857142858</v>
      </c>
      <c r="V35" s="176">
        <v>0.11834319526627218</v>
      </c>
      <c r="W35" s="177">
        <v>0.52</v>
      </c>
      <c r="X35" s="181">
        <v>0.37</v>
      </c>
      <c r="Y35" s="177">
        <v>0.46</v>
      </c>
      <c r="Z35" s="181">
        <v>0.41</v>
      </c>
      <c r="AA35" s="182">
        <v>0.26</v>
      </c>
      <c r="AB35" s="177">
        <v>0.4</v>
      </c>
      <c r="AC35" s="177">
        <v>0.49</v>
      </c>
      <c r="AD35" s="177">
        <v>0.82</v>
      </c>
      <c r="AE35" s="177">
        <v>0.39</v>
      </c>
      <c r="AF35" s="177">
        <v>0.52</v>
      </c>
      <c r="AG35" s="180">
        <v>0.8</v>
      </c>
      <c r="AH35" s="180">
        <v>0.77</v>
      </c>
      <c r="AI35" s="178">
        <v>0.39</v>
      </c>
      <c r="AJ35" s="183">
        <v>0.22</v>
      </c>
      <c r="AK35" s="183">
        <v>0.56999999999999995</v>
      </c>
      <c r="AL35" s="183">
        <v>0.27</v>
      </c>
      <c r="AM35" s="183">
        <v>0.52</v>
      </c>
      <c r="AN35" s="180">
        <v>0.56999999999999995</v>
      </c>
      <c r="AO35" s="183">
        <v>0.77</v>
      </c>
      <c r="AP35" s="183">
        <v>0.83</v>
      </c>
      <c r="AQ35" s="144"/>
    </row>
    <row r="36" spans="1:48" ht="30.75" customHeight="1" x14ac:dyDescent="0.3">
      <c r="A36" s="206"/>
      <c r="B36" s="46" t="s">
        <v>168</v>
      </c>
      <c r="C36" s="136">
        <v>0</v>
      </c>
      <c r="D36" s="136">
        <v>0</v>
      </c>
      <c r="E36" s="136">
        <v>0</v>
      </c>
      <c r="F36" s="175">
        <v>0</v>
      </c>
      <c r="G36" s="175">
        <v>0</v>
      </c>
      <c r="H36" s="175">
        <v>0</v>
      </c>
      <c r="I36" s="175">
        <v>0</v>
      </c>
      <c r="J36" s="175">
        <v>0</v>
      </c>
      <c r="K36" s="136">
        <v>0</v>
      </c>
      <c r="L36" s="136">
        <v>0</v>
      </c>
      <c r="M36" s="170">
        <v>0</v>
      </c>
      <c r="N36" s="170">
        <v>0</v>
      </c>
      <c r="O36" s="170">
        <v>0</v>
      </c>
      <c r="P36" s="170">
        <v>0</v>
      </c>
      <c r="Q36" s="170">
        <v>0</v>
      </c>
      <c r="R36" s="176">
        <v>0</v>
      </c>
      <c r="S36" s="170">
        <v>0</v>
      </c>
      <c r="T36" s="170">
        <v>0</v>
      </c>
      <c r="U36" s="170">
        <v>0</v>
      </c>
      <c r="V36" s="170">
        <v>0</v>
      </c>
      <c r="W36" s="177">
        <v>0</v>
      </c>
      <c r="X36" s="181">
        <v>0</v>
      </c>
      <c r="Y36" s="177">
        <v>0</v>
      </c>
      <c r="Z36" s="181">
        <v>0</v>
      </c>
      <c r="AA36" s="182">
        <v>0</v>
      </c>
      <c r="AB36" s="177">
        <v>0</v>
      </c>
      <c r="AC36" s="177">
        <v>0</v>
      </c>
      <c r="AD36" s="177">
        <v>0</v>
      </c>
      <c r="AE36" s="177">
        <v>0</v>
      </c>
      <c r="AF36" s="177">
        <v>0</v>
      </c>
      <c r="AG36" s="180">
        <v>0</v>
      </c>
      <c r="AH36" s="180">
        <v>0</v>
      </c>
      <c r="AI36" s="183">
        <v>0</v>
      </c>
      <c r="AJ36" s="183">
        <v>0</v>
      </c>
      <c r="AK36" s="183">
        <v>0</v>
      </c>
      <c r="AL36" s="183">
        <v>0</v>
      </c>
      <c r="AM36" s="183">
        <v>0</v>
      </c>
      <c r="AN36" s="180">
        <v>0</v>
      </c>
      <c r="AO36" s="183">
        <v>0</v>
      </c>
      <c r="AP36" s="183">
        <v>0</v>
      </c>
      <c r="AQ36" s="144"/>
    </row>
    <row r="37" spans="1:48" ht="30.75" customHeight="1" x14ac:dyDescent="0.3">
      <c r="A37" s="206"/>
      <c r="B37" s="46" t="s">
        <v>169</v>
      </c>
      <c r="C37" s="175">
        <v>0</v>
      </c>
      <c r="D37" s="175">
        <v>0.41176470588235292</v>
      </c>
      <c r="E37" s="175">
        <v>0.43076923076923079</v>
      </c>
      <c r="F37" s="175">
        <v>0.10144927536231885</v>
      </c>
      <c r="G37" s="175">
        <v>0</v>
      </c>
      <c r="H37" s="175">
        <v>0.76502732240437155</v>
      </c>
      <c r="I37" s="175">
        <v>0.20289855072463769</v>
      </c>
      <c r="J37" s="175">
        <v>0.519893899204244</v>
      </c>
      <c r="K37" s="175">
        <v>0.24888888888888888</v>
      </c>
      <c r="L37" s="175">
        <v>0.20192307692307693</v>
      </c>
      <c r="M37" s="176">
        <v>4.1916167664670656E-2</v>
      </c>
      <c r="N37" s="176">
        <v>0.18006430868167203</v>
      </c>
      <c r="O37" s="176">
        <v>0.14141414141414141</v>
      </c>
      <c r="P37" s="176">
        <v>0.14141414141414141</v>
      </c>
      <c r="Q37" s="176">
        <v>8.2352941176470587E-2</v>
      </c>
      <c r="R37" s="176">
        <v>9.0909090909090912E-2</v>
      </c>
      <c r="S37" s="176">
        <v>8.2840236686390539E-2</v>
      </c>
      <c r="T37" s="176">
        <v>8.8050314465408799E-2</v>
      </c>
      <c r="U37" s="176">
        <v>0.16666666666666666</v>
      </c>
      <c r="V37" s="176">
        <v>8.2840236686390539E-2</v>
      </c>
      <c r="W37" s="177">
        <v>0.28999999999999998</v>
      </c>
      <c r="X37" s="181">
        <v>0.09</v>
      </c>
      <c r="Y37" s="177">
        <v>0.32</v>
      </c>
      <c r="Z37" s="181">
        <v>0.28999999999999998</v>
      </c>
      <c r="AA37" s="182">
        <v>0.46</v>
      </c>
      <c r="AB37" s="177">
        <v>0.37</v>
      </c>
      <c r="AC37" s="177">
        <v>0.2</v>
      </c>
      <c r="AD37" s="177">
        <v>0</v>
      </c>
      <c r="AE37" s="177">
        <v>0.37</v>
      </c>
      <c r="AF37" s="177">
        <v>0.28999999999999998</v>
      </c>
      <c r="AG37" s="180">
        <v>0</v>
      </c>
      <c r="AH37" s="180">
        <v>0</v>
      </c>
      <c r="AI37" s="178">
        <v>0.14000000000000001</v>
      </c>
      <c r="AJ37" s="183">
        <v>0.15</v>
      </c>
      <c r="AK37" s="183">
        <v>0.13</v>
      </c>
      <c r="AL37" s="183">
        <v>0.16</v>
      </c>
      <c r="AM37" s="183">
        <v>0.18</v>
      </c>
      <c r="AN37" s="180">
        <v>0.13</v>
      </c>
      <c r="AO37" s="183">
        <v>0</v>
      </c>
      <c r="AP37" s="183">
        <v>0</v>
      </c>
      <c r="AQ37" s="144"/>
    </row>
    <row r="38" spans="1:48" ht="30.75" customHeight="1" x14ac:dyDescent="0.3">
      <c r="A38" s="206"/>
      <c r="B38" s="46" t="s">
        <v>170</v>
      </c>
      <c r="C38" s="175">
        <v>0.32608695652173914</v>
      </c>
      <c r="D38" s="175">
        <v>0.29411764705882354</v>
      </c>
      <c r="E38" s="136">
        <v>0</v>
      </c>
      <c r="F38" s="175">
        <v>0</v>
      </c>
      <c r="G38" s="175">
        <v>0.15748031496062992</v>
      </c>
      <c r="H38" s="175">
        <v>0</v>
      </c>
      <c r="I38" s="175">
        <v>0.28985507246376813</v>
      </c>
      <c r="J38" s="175">
        <v>0.3713527851458886</v>
      </c>
      <c r="K38" s="175">
        <v>0.44444444444444442</v>
      </c>
      <c r="L38" s="175">
        <v>9.6153846153846159E-2</v>
      </c>
      <c r="M38" s="176">
        <v>2.9940119760479042E-2</v>
      </c>
      <c r="N38" s="170">
        <v>0</v>
      </c>
      <c r="O38" s="170">
        <v>0</v>
      </c>
      <c r="P38" s="170">
        <v>0</v>
      </c>
      <c r="Q38" s="170">
        <v>0</v>
      </c>
      <c r="R38" s="176">
        <v>6.4935064935064929E-2</v>
      </c>
      <c r="S38" s="176">
        <v>0</v>
      </c>
      <c r="T38" s="176">
        <v>6.2893081761006289E-2</v>
      </c>
      <c r="U38" s="176">
        <v>5.9523809523809521E-2</v>
      </c>
      <c r="V38" s="170">
        <v>0</v>
      </c>
      <c r="W38" s="177">
        <v>0.1</v>
      </c>
      <c r="X38" s="181">
        <v>0.37</v>
      </c>
      <c r="Y38" s="177">
        <v>0.11</v>
      </c>
      <c r="Z38" s="181">
        <v>0.1</v>
      </c>
      <c r="AA38" s="182">
        <v>0.2</v>
      </c>
      <c r="AB38" s="177">
        <v>0.13</v>
      </c>
      <c r="AC38" s="177">
        <v>0.14000000000000001</v>
      </c>
      <c r="AD38" s="177">
        <v>0</v>
      </c>
      <c r="AE38" s="177">
        <v>0.13</v>
      </c>
      <c r="AF38" s="177">
        <v>0.1</v>
      </c>
      <c r="AG38" s="180">
        <v>0</v>
      </c>
      <c r="AH38" s="180">
        <v>0</v>
      </c>
      <c r="AI38" s="178">
        <v>0</v>
      </c>
      <c r="AJ38" s="183">
        <v>0.15</v>
      </c>
      <c r="AK38" s="183">
        <v>0</v>
      </c>
      <c r="AL38" s="183">
        <v>0.08</v>
      </c>
      <c r="AM38" s="183">
        <v>0</v>
      </c>
      <c r="AN38" s="180">
        <v>0</v>
      </c>
      <c r="AO38" s="183">
        <v>0</v>
      </c>
      <c r="AP38" s="183">
        <v>0</v>
      </c>
      <c r="AQ38" s="144"/>
    </row>
    <row r="39" spans="1:48" ht="30.75" customHeight="1" x14ac:dyDescent="0.3">
      <c r="A39" s="206"/>
      <c r="B39" s="46" t="s">
        <v>171</v>
      </c>
      <c r="C39" s="175">
        <v>7.6086956521739135E-2</v>
      </c>
      <c r="D39" s="136">
        <v>0</v>
      </c>
      <c r="E39" s="175">
        <v>0.1076923076923077</v>
      </c>
      <c r="F39" s="175">
        <v>2.5362318840579712E-2</v>
      </c>
      <c r="G39" s="175">
        <v>0.27559055118110237</v>
      </c>
      <c r="H39" s="175">
        <v>0</v>
      </c>
      <c r="I39" s="175">
        <v>0.10144927536231885</v>
      </c>
      <c r="J39" s="175">
        <v>0</v>
      </c>
      <c r="K39" s="136">
        <v>0</v>
      </c>
      <c r="L39" s="175">
        <v>3.3653846153846152E-2</v>
      </c>
      <c r="M39" s="170">
        <v>0</v>
      </c>
      <c r="N39" s="170">
        <v>0</v>
      </c>
      <c r="O39" s="170">
        <v>0</v>
      </c>
      <c r="P39" s="170">
        <v>0</v>
      </c>
      <c r="Q39" s="176">
        <v>0</v>
      </c>
      <c r="R39" s="170">
        <v>0</v>
      </c>
      <c r="S39" s="176">
        <v>0</v>
      </c>
      <c r="T39" s="170">
        <v>0</v>
      </c>
      <c r="U39" s="170">
        <v>0</v>
      </c>
      <c r="V39" s="170">
        <v>0</v>
      </c>
      <c r="W39" s="177">
        <v>0</v>
      </c>
      <c r="X39" s="181">
        <v>0</v>
      </c>
      <c r="Y39" s="177">
        <v>0</v>
      </c>
      <c r="Z39" s="181">
        <v>0</v>
      </c>
      <c r="AA39" s="182">
        <v>0.02</v>
      </c>
      <c r="AB39" s="177">
        <v>0</v>
      </c>
      <c r="AC39" s="177">
        <v>0</v>
      </c>
      <c r="AD39" s="177">
        <v>0</v>
      </c>
      <c r="AE39" s="177">
        <v>0</v>
      </c>
      <c r="AF39" s="177">
        <v>0</v>
      </c>
      <c r="AG39" s="180">
        <v>0</v>
      </c>
      <c r="AH39" s="180">
        <v>0</v>
      </c>
      <c r="AI39" s="183">
        <v>0.17</v>
      </c>
      <c r="AJ39" s="183">
        <v>0.26</v>
      </c>
      <c r="AK39" s="183">
        <v>0.1</v>
      </c>
      <c r="AL39" s="183">
        <v>0.3</v>
      </c>
      <c r="AM39" s="183">
        <v>0.14000000000000001</v>
      </c>
      <c r="AN39" s="180">
        <v>0.1</v>
      </c>
      <c r="AO39" s="183">
        <v>0</v>
      </c>
      <c r="AP39" s="183">
        <v>0</v>
      </c>
      <c r="AQ39" s="144"/>
    </row>
    <row r="40" spans="1:48" ht="30.75" customHeight="1" x14ac:dyDescent="0.3">
      <c r="A40" s="206"/>
      <c r="B40" s="46" t="s">
        <v>172</v>
      </c>
      <c r="C40" s="136">
        <v>0</v>
      </c>
      <c r="D40" s="136">
        <v>0</v>
      </c>
      <c r="E40" s="136">
        <v>0</v>
      </c>
      <c r="F40" s="175">
        <v>0</v>
      </c>
      <c r="G40" s="175">
        <v>0</v>
      </c>
      <c r="H40" s="175">
        <v>0</v>
      </c>
      <c r="I40" s="175">
        <v>0</v>
      </c>
      <c r="J40" s="136">
        <v>0</v>
      </c>
      <c r="K40" s="136">
        <v>0</v>
      </c>
      <c r="L40" s="136">
        <v>0</v>
      </c>
      <c r="M40" s="176">
        <v>0.62874251497005984</v>
      </c>
      <c r="N40" s="176">
        <v>0.33762057877813506</v>
      </c>
      <c r="O40" s="170">
        <v>0</v>
      </c>
      <c r="P40" s="176">
        <v>0.35353535353535354</v>
      </c>
      <c r="Q40" s="176">
        <v>0.41176470588235292</v>
      </c>
      <c r="R40" s="176">
        <v>0.22727272727272727</v>
      </c>
      <c r="S40" s="176">
        <v>0.62130177514792895</v>
      </c>
      <c r="T40" s="176">
        <v>0.22012578616352202</v>
      </c>
      <c r="U40" s="176">
        <v>0.20833333333333334</v>
      </c>
      <c r="V40" s="176">
        <v>0.41420118343195267</v>
      </c>
      <c r="W40" s="177">
        <v>0</v>
      </c>
      <c r="X40" s="181">
        <v>0.02</v>
      </c>
      <c r="Y40" s="177">
        <v>0</v>
      </c>
      <c r="Z40" s="181">
        <v>0</v>
      </c>
      <c r="AA40" s="182">
        <v>0</v>
      </c>
      <c r="AB40" s="177">
        <v>0</v>
      </c>
      <c r="AC40" s="177">
        <v>0</v>
      </c>
      <c r="AD40" s="177">
        <v>0</v>
      </c>
      <c r="AE40" s="177">
        <v>0</v>
      </c>
      <c r="AF40" s="177">
        <v>0</v>
      </c>
      <c r="AG40" s="180">
        <v>0</v>
      </c>
      <c r="AH40" s="180">
        <v>0</v>
      </c>
      <c r="AI40" s="178">
        <v>0</v>
      </c>
      <c r="AJ40" s="183">
        <v>0</v>
      </c>
      <c r="AK40" s="183">
        <v>0</v>
      </c>
      <c r="AL40" s="183">
        <v>0</v>
      </c>
      <c r="AM40" s="183">
        <v>0</v>
      </c>
      <c r="AN40" s="180">
        <v>0</v>
      </c>
      <c r="AO40" s="183">
        <v>0</v>
      </c>
      <c r="AP40" s="183">
        <v>0</v>
      </c>
      <c r="AQ40" s="144"/>
    </row>
    <row r="41" spans="1:48" ht="30.75" customHeight="1" x14ac:dyDescent="0.3">
      <c r="A41" s="206"/>
      <c r="B41" s="13" t="s">
        <v>173</v>
      </c>
      <c r="C41" s="136"/>
      <c r="D41" s="136"/>
      <c r="E41" s="136">
        <v>1</v>
      </c>
      <c r="F41" s="136"/>
      <c r="G41" s="136"/>
      <c r="H41" s="136"/>
      <c r="I41" s="136"/>
      <c r="J41" s="136"/>
      <c r="K41" s="136"/>
      <c r="L41" s="136"/>
      <c r="M41" s="170"/>
      <c r="N41" s="170"/>
      <c r="O41" s="170"/>
      <c r="P41" s="170"/>
      <c r="Q41" s="170"/>
      <c r="R41" s="170"/>
      <c r="S41" s="170"/>
      <c r="T41" s="170"/>
      <c r="U41" s="170"/>
      <c r="V41" s="170"/>
      <c r="W41" s="135"/>
      <c r="X41" s="184"/>
      <c r="Y41" s="135"/>
      <c r="Z41" s="184"/>
      <c r="AA41" s="185"/>
      <c r="AB41" s="135"/>
      <c r="AC41" s="135"/>
      <c r="AD41" s="135"/>
      <c r="AE41" s="135"/>
      <c r="AF41" s="135"/>
      <c r="AG41" s="186"/>
      <c r="AH41" s="165"/>
      <c r="AI41" s="165"/>
      <c r="AJ41" s="165"/>
      <c r="AK41" s="165"/>
      <c r="AL41" s="165"/>
      <c r="AM41" s="165"/>
      <c r="AN41" s="165"/>
      <c r="AO41" s="165"/>
      <c r="AP41" s="165"/>
      <c r="AQ41" s="144"/>
    </row>
    <row r="42" spans="1:48" ht="30.75" customHeight="1" x14ac:dyDescent="0.3">
      <c r="A42" s="206"/>
      <c r="B42" s="46" t="s">
        <v>174</v>
      </c>
      <c r="C42" s="175">
        <v>0.14000000000000001</v>
      </c>
      <c r="D42" s="175">
        <v>0.5</v>
      </c>
      <c r="E42" s="175">
        <v>0.41666666666666669</v>
      </c>
      <c r="F42" s="175">
        <v>8.8495575221238937E-2</v>
      </c>
      <c r="G42" s="175">
        <v>7.3170731707317069E-2</v>
      </c>
      <c r="H42" s="175">
        <v>0.25641025641025639</v>
      </c>
      <c r="I42" s="175">
        <v>0.10344827586206896</v>
      </c>
      <c r="J42" s="175">
        <v>0.1</v>
      </c>
      <c r="K42" s="175">
        <v>0.11428571428571428</v>
      </c>
      <c r="L42" s="175">
        <v>2.8368794326241134E-2</v>
      </c>
      <c r="M42" s="176">
        <v>0.14084507042253522</v>
      </c>
      <c r="N42" s="176">
        <v>0.29850746268656714</v>
      </c>
      <c r="O42" s="176">
        <v>0.24691358024691357</v>
      </c>
      <c r="P42" s="176">
        <v>0.21739130434782608</v>
      </c>
      <c r="Q42" s="176">
        <v>0.2247191011235955</v>
      </c>
      <c r="R42" s="176">
        <v>0.24390243902439024</v>
      </c>
      <c r="S42" s="176">
        <v>0.14084507042253522</v>
      </c>
      <c r="T42" s="176">
        <v>0.21739130434782608</v>
      </c>
      <c r="U42" s="176">
        <v>0.24096385542168675</v>
      </c>
      <c r="V42" s="176">
        <v>0.20833333333333334</v>
      </c>
      <c r="W42" s="177">
        <v>7.0000000000000007E-2</v>
      </c>
      <c r="X42" s="181">
        <v>7.0000000000000007E-2</v>
      </c>
      <c r="Y42" s="177">
        <v>0.08</v>
      </c>
      <c r="Z42" s="181">
        <v>0.14000000000000001</v>
      </c>
      <c r="AA42" s="182">
        <v>0.09</v>
      </c>
      <c r="AB42" s="177">
        <v>0.08</v>
      </c>
      <c r="AC42" s="177">
        <v>0.11</v>
      </c>
      <c r="AD42" s="177">
        <v>0.09</v>
      </c>
      <c r="AE42" s="177">
        <v>0.08</v>
      </c>
      <c r="AF42" s="177">
        <v>7.0000000000000007E-2</v>
      </c>
      <c r="AG42" s="180">
        <v>0.11</v>
      </c>
      <c r="AH42" s="180">
        <v>0.13</v>
      </c>
      <c r="AI42" s="183">
        <v>0.25</v>
      </c>
      <c r="AJ42" s="178">
        <v>0.26</v>
      </c>
      <c r="AK42" s="178">
        <v>0.13</v>
      </c>
      <c r="AL42" s="178">
        <v>0.17</v>
      </c>
      <c r="AM42" s="183">
        <v>0.12</v>
      </c>
      <c r="AN42" s="180">
        <v>0.13</v>
      </c>
      <c r="AO42" s="178">
        <v>0.13</v>
      </c>
      <c r="AP42" s="178">
        <v>0.17</v>
      </c>
      <c r="AQ42" s="144"/>
    </row>
    <row r="43" spans="1:48" ht="30.75" customHeight="1" x14ac:dyDescent="0.3">
      <c r="A43" s="206"/>
      <c r="B43" s="46" t="s">
        <v>175</v>
      </c>
      <c r="C43" s="175">
        <v>0.06</v>
      </c>
      <c r="D43" s="175">
        <v>0</v>
      </c>
      <c r="E43" s="175">
        <v>0</v>
      </c>
      <c r="F43" s="175">
        <v>0</v>
      </c>
      <c r="G43" s="175">
        <v>4.878048780487805E-2</v>
      </c>
      <c r="H43" s="175">
        <v>0.10256410256410256</v>
      </c>
      <c r="I43" s="175">
        <v>3.4482758620689655E-2</v>
      </c>
      <c r="J43" s="175">
        <v>6.6666666666666666E-2</v>
      </c>
      <c r="K43" s="175">
        <v>8.5714285714285715E-2</v>
      </c>
      <c r="L43" s="175">
        <v>2.8368794326241134E-2</v>
      </c>
      <c r="M43" s="170">
        <v>0</v>
      </c>
      <c r="N43" s="176">
        <v>7.4626865671641784E-2</v>
      </c>
      <c r="O43" s="170">
        <v>0</v>
      </c>
      <c r="P43" s="176">
        <v>0.10869565217391304</v>
      </c>
      <c r="Q43" s="176">
        <v>8.98876404494382E-2</v>
      </c>
      <c r="R43" s="176">
        <v>0.12195121951219512</v>
      </c>
      <c r="S43" s="170">
        <v>0</v>
      </c>
      <c r="T43" s="176">
        <v>0.10869565217391304</v>
      </c>
      <c r="U43" s="176">
        <v>0.12048192771084337</v>
      </c>
      <c r="V43" s="176">
        <v>5.2083333333333336E-2</v>
      </c>
      <c r="W43" s="177">
        <v>0</v>
      </c>
      <c r="X43" s="181">
        <v>7.0000000000000007E-2</v>
      </c>
      <c r="Y43" s="177">
        <v>0</v>
      </c>
      <c r="Z43" s="181">
        <v>0</v>
      </c>
      <c r="AA43" s="182">
        <v>0</v>
      </c>
      <c r="AB43" s="177">
        <v>0</v>
      </c>
      <c r="AC43" s="177">
        <v>0.02</v>
      </c>
      <c r="AD43" s="177">
        <v>0</v>
      </c>
      <c r="AE43" s="177">
        <v>0.03</v>
      </c>
      <c r="AF43" s="177">
        <v>0</v>
      </c>
      <c r="AG43" s="180">
        <v>0</v>
      </c>
      <c r="AH43" s="180">
        <v>0</v>
      </c>
      <c r="AI43" s="183">
        <v>0</v>
      </c>
      <c r="AJ43" s="165">
        <v>0</v>
      </c>
      <c r="AK43" s="178">
        <v>0</v>
      </c>
      <c r="AL43" s="183">
        <v>0</v>
      </c>
      <c r="AM43" s="183">
        <v>0</v>
      </c>
      <c r="AN43" s="180">
        <v>0</v>
      </c>
      <c r="AO43" s="178">
        <v>0</v>
      </c>
      <c r="AP43" s="178">
        <v>0</v>
      </c>
      <c r="AQ43" s="144"/>
    </row>
    <row r="44" spans="1:48" ht="30.75" customHeight="1" x14ac:dyDescent="0.3">
      <c r="A44" s="206"/>
      <c r="B44" s="46" t="s">
        <v>176</v>
      </c>
      <c r="C44" s="175">
        <v>0</v>
      </c>
      <c r="D44" s="175">
        <v>0</v>
      </c>
      <c r="E44" s="175">
        <v>0</v>
      </c>
      <c r="F44" s="175">
        <v>8.8495575221238937E-3</v>
      </c>
      <c r="G44" s="175">
        <v>4.878048780487805E-2</v>
      </c>
      <c r="H44" s="175">
        <v>0</v>
      </c>
      <c r="I44" s="175">
        <v>0</v>
      </c>
      <c r="J44" s="175">
        <v>3.3333333333333333E-2</v>
      </c>
      <c r="K44" s="175">
        <v>2.8571428571428571E-2</v>
      </c>
      <c r="L44" s="175">
        <v>4.2553191489361701E-2</v>
      </c>
      <c r="M44" s="170">
        <v>0</v>
      </c>
      <c r="N44" s="170">
        <v>0</v>
      </c>
      <c r="O44" s="176">
        <v>0.37037037037037035</v>
      </c>
      <c r="P44" s="170">
        <v>0</v>
      </c>
      <c r="Q44" s="176">
        <v>0.2247191011235955</v>
      </c>
      <c r="R44" s="176">
        <v>0.12195121951219512</v>
      </c>
      <c r="S44" s="170">
        <v>0</v>
      </c>
      <c r="T44" s="176">
        <v>0.21739130434782608</v>
      </c>
      <c r="U44" s="176">
        <v>0.12048192771084337</v>
      </c>
      <c r="V44" s="176">
        <v>0.3125</v>
      </c>
      <c r="W44" s="177">
        <v>0.03</v>
      </c>
      <c r="X44" s="181">
        <v>0.04</v>
      </c>
      <c r="Y44" s="177">
        <v>0.04</v>
      </c>
      <c r="Z44" s="181">
        <v>0.12</v>
      </c>
      <c r="AA44" s="182">
        <v>0</v>
      </c>
      <c r="AB44" s="177">
        <v>0.05</v>
      </c>
      <c r="AC44" s="177">
        <v>0.02</v>
      </c>
      <c r="AD44" s="177">
        <v>0.04</v>
      </c>
      <c r="AE44" s="177">
        <v>0.03</v>
      </c>
      <c r="AF44" s="177">
        <v>0</v>
      </c>
      <c r="AG44" s="180">
        <v>0</v>
      </c>
      <c r="AH44" s="180">
        <v>0</v>
      </c>
      <c r="AI44" s="183">
        <v>0</v>
      </c>
      <c r="AJ44" s="165">
        <v>0</v>
      </c>
      <c r="AK44" s="183">
        <v>0.03</v>
      </c>
      <c r="AL44" s="183">
        <v>0.06</v>
      </c>
      <c r="AM44" s="183">
        <v>0.02</v>
      </c>
      <c r="AN44" s="180">
        <v>0.03</v>
      </c>
      <c r="AO44" s="178">
        <v>0</v>
      </c>
      <c r="AP44" s="178">
        <v>0</v>
      </c>
      <c r="AQ44" s="144"/>
    </row>
    <row r="45" spans="1:48" ht="30.75" customHeight="1" x14ac:dyDescent="0.3">
      <c r="A45" s="206"/>
      <c r="B45" s="46" t="s">
        <v>177</v>
      </c>
      <c r="C45" s="175">
        <v>0.7</v>
      </c>
      <c r="D45" s="175">
        <v>0.25</v>
      </c>
      <c r="E45" s="175">
        <v>0.41666666666666669</v>
      </c>
      <c r="F45" s="175">
        <v>0.88495575221238942</v>
      </c>
      <c r="G45" s="175">
        <v>0.6097560975609756</v>
      </c>
      <c r="H45" s="175">
        <v>0.38461538461538464</v>
      </c>
      <c r="I45" s="175">
        <v>0.68965517241379315</v>
      </c>
      <c r="J45" s="175">
        <v>0.33333333333333331</v>
      </c>
      <c r="K45" s="175">
        <v>0.5714285714285714</v>
      </c>
      <c r="L45" s="175">
        <v>0.85106382978723405</v>
      </c>
      <c r="M45" s="176">
        <v>0.42253521126760563</v>
      </c>
      <c r="N45" s="176">
        <v>0.37313432835820898</v>
      </c>
      <c r="O45" s="176">
        <v>0.37037037037037035</v>
      </c>
      <c r="P45" s="176">
        <v>0.43478260869565216</v>
      </c>
      <c r="Q45" s="176">
        <v>0.2247191011235955</v>
      </c>
      <c r="R45" s="176">
        <v>0.36585365853658536</v>
      </c>
      <c r="S45" s="176">
        <v>0.42253521126760563</v>
      </c>
      <c r="T45" s="176">
        <v>0.32608695652173914</v>
      </c>
      <c r="U45" s="176">
        <v>0.36144578313253012</v>
      </c>
      <c r="V45" s="176">
        <v>0.20833333333333334</v>
      </c>
      <c r="W45" s="177">
        <v>0.85</v>
      </c>
      <c r="X45" s="181">
        <v>0.72</v>
      </c>
      <c r="Y45" s="177">
        <v>0.82</v>
      </c>
      <c r="Z45" s="181">
        <v>0.69</v>
      </c>
      <c r="AA45" s="182">
        <v>0.74</v>
      </c>
      <c r="AB45" s="177">
        <v>0.79</v>
      </c>
      <c r="AC45" s="177">
        <v>0.8</v>
      </c>
      <c r="AD45" s="177">
        <v>0.87</v>
      </c>
      <c r="AE45" s="177">
        <v>0.79</v>
      </c>
      <c r="AF45" s="177">
        <v>0.88</v>
      </c>
      <c r="AG45" s="180">
        <v>0.89</v>
      </c>
      <c r="AH45" s="180">
        <v>0.87</v>
      </c>
      <c r="AI45" s="178">
        <v>0.66</v>
      </c>
      <c r="AJ45" s="178">
        <v>0.51</v>
      </c>
      <c r="AK45" s="178">
        <v>0.79</v>
      </c>
      <c r="AL45" s="178">
        <v>0.56000000000000005</v>
      </c>
      <c r="AM45" s="183">
        <v>0.78</v>
      </c>
      <c r="AN45" s="180">
        <v>0.79</v>
      </c>
      <c r="AO45" s="178">
        <v>0.87</v>
      </c>
      <c r="AP45" s="178">
        <v>0.83</v>
      </c>
      <c r="AQ45" s="144"/>
    </row>
    <row r="46" spans="1:48" ht="30.75" customHeight="1" x14ac:dyDescent="0.3">
      <c r="A46" s="206"/>
      <c r="B46" s="46" t="s">
        <v>178</v>
      </c>
      <c r="C46" s="175">
        <v>0</v>
      </c>
      <c r="D46" s="175">
        <v>0</v>
      </c>
      <c r="E46" s="175">
        <v>0</v>
      </c>
      <c r="F46" s="175">
        <v>0</v>
      </c>
      <c r="G46" s="175">
        <v>7.3170731707317069E-2</v>
      </c>
      <c r="H46" s="175">
        <v>0</v>
      </c>
      <c r="I46" s="175">
        <v>0</v>
      </c>
      <c r="J46" s="175">
        <v>0</v>
      </c>
      <c r="K46" s="175">
        <v>0</v>
      </c>
      <c r="L46" s="175">
        <v>0</v>
      </c>
      <c r="M46" s="170">
        <v>0</v>
      </c>
      <c r="N46" s="170">
        <v>0</v>
      </c>
      <c r="O46" s="170">
        <v>0</v>
      </c>
      <c r="P46" s="170">
        <v>0</v>
      </c>
      <c r="Q46" s="170">
        <v>0</v>
      </c>
      <c r="R46" s="170">
        <v>0</v>
      </c>
      <c r="S46" s="170">
        <v>0</v>
      </c>
      <c r="T46" s="170">
        <v>0</v>
      </c>
      <c r="U46" s="170">
        <v>0</v>
      </c>
      <c r="V46" s="170">
        <v>0</v>
      </c>
      <c r="W46" s="177">
        <v>0</v>
      </c>
      <c r="X46" s="181">
        <v>0</v>
      </c>
      <c r="Y46" s="177">
        <v>0</v>
      </c>
      <c r="Z46" s="181">
        <v>0</v>
      </c>
      <c r="AA46" s="182">
        <v>0</v>
      </c>
      <c r="AB46" s="177">
        <v>0</v>
      </c>
      <c r="AC46" s="177">
        <v>0</v>
      </c>
      <c r="AD46" s="177">
        <v>0</v>
      </c>
      <c r="AE46" s="177">
        <v>0</v>
      </c>
      <c r="AF46" s="177">
        <v>0</v>
      </c>
      <c r="AG46" s="180">
        <v>0</v>
      </c>
      <c r="AH46" s="180">
        <v>0</v>
      </c>
      <c r="AI46" s="165">
        <v>0</v>
      </c>
      <c r="AJ46" s="165">
        <v>0</v>
      </c>
      <c r="AK46" s="183">
        <v>0</v>
      </c>
      <c r="AL46" s="183">
        <v>0</v>
      </c>
      <c r="AM46" s="183">
        <v>0</v>
      </c>
      <c r="AN46" s="180">
        <v>0</v>
      </c>
      <c r="AO46" s="183">
        <v>0</v>
      </c>
      <c r="AP46" s="183">
        <v>0</v>
      </c>
      <c r="AQ46" s="144"/>
      <c r="AR46" s="10"/>
      <c r="AS46" s="10"/>
      <c r="AT46" s="10"/>
      <c r="AU46" s="10"/>
      <c r="AV46" s="10"/>
    </row>
    <row r="47" spans="1:48" ht="30.75" customHeight="1" x14ac:dyDescent="0.3">
      <c r="A47" s="206"/>
      <c r="B47" s="46" t="s">
        <v>179</v>
      </c>
      <c r="C47" s="175">
        <v>0</v>
      </c>
      <c r="D47" s="175">
        <v>0.125</v>
      </c>
      <c r="E47" s="175">
        <v>8.3333333333333329E-2</v>
      </c>
      <c r="F47" s="175">
        <v>8.8495575221238937E-3</v>
      </c>
      <c r="G47" s="175">
        <v>0</v>
      </c>
      <c r="H47" s="175">
        <v>0.25641025641025639</v>
      </c>
      <c r="I47" s="175">
        <v>3.4482758620689655E-2</v>
      </c>
      <c r="J47" s="175">
        <v>0.23333333333333334</v>
      </c>
      <c r="K47" s="175">
        <v>5.7142857142857141E-2</v>
      </c>
      <c r="L47" s="175">
        <v>2.1276595744680851E-2</v>
      </c>
      <c r="M47" s="176">
        <v>7.0422535211267607E-3</v>
      </c>
      <c r="N47" s="176">
        <v>2.9850746268656716E-2</v>
      </c>
      <c r="O47" s="176">
        <v>1.2345679012345678E-2</v>
      </c>
      <c r="P47" s="176">
        <v>2.1739130434782608E-2</v>
      </c>
      <c r="Q47" s="176">
        <v>1.1235955056179775E-2</v>
      </c>
      <c r="R47" s="176">
        <v>1.2195121951219513E-2</v>
      </c>
      <c r="S47" s="176">
        <v>1.4084507042253521E-2</v>
      </c>
      <c r="T47" s="176">
        <v>1.0869565217391304E-2</v>
      </c>
      <c r="U47" s="176">
        <v>2.4096385542168676E-2</v>
      </c>
      <c r="V47" s="176">
        <v>1.0416666666666666E-2</v>
      </c>
      <c r="W47" s="177">
        <v>0.03</v>
      </c>
      <c r="X47" s="181">
        <v>0.01</v>
      </c>
      <c r="Y47" s="177">
        <v>0.04</v>
      </c>
      <c r="Z47" s="181">
        <v>0.03</v>
      </c>
      <c r="AA47" s="182">
        <v>0.09</v>
      </c>
      <c r="AB47" s="177">
        <v>0.05</v>
      </c>
      <c r="AC47" s="177">
        <v>0.02</v>
      </c>
      <c r="AD47" s="177">
        <v>0</v>
      </c>
      <c r="AE47" s="177">
        <v>0.05</v>
      </c>
      <c r="AF47" s="177">
        <v>0.04</v>
      </c>
      <c r="AG47" s="180">
        <v>0</v>
      </c>
      <c r="AH47" s="180">
        <v>0</v>
      </c>
      <c r="AI47" s="178">
        <v>0.02</v>
      </c>
      <c r="AJ47" s="178">
        <v>0.03</v>
      </c>
      <c r="AK47" s="178">
        <v>0.01</v>
      </c>
      <c r="AL47" s="178">
        <v>0.02</v>
      </c>
      <c r="AM47" s="183">
        <v>0.02</v>
      </c>
      <c r="AN47" s="180">
        <v>0.01</v>
      </c>
      <c r="AO47" s="178">
        <v>0</v>
      </c>
      <c r="AP47" s="178">
        <v>0</v>
      </c>
      <c r="AQ47" s="144"/>
      <c r="AR47" s="10"/>
      <c r="AS47" s="10"/>
      <c r="AT47" s="10"/>
      <c r="AU47" s="10"/>
      <c r="AV47" s="10"/>
    </row>
    <row r="48" spans="1:48" ht="30.75" customHeight="1" x14ac:dyDescent="0.3">
      <c r="A48" s="206"/>
      <c r="B48" s="46" t="s">
        <v>180</v>
      </c>
      <c r="C48" s="175">
        <v>0.06</v>
      </c>
      <c r="D48" s="175">
        <v>0.125</v>
      </c>
      <c r="E48" s="175">
        <v>0</v>
      </c>
      <c r="F48" s="175">
        <v>0</v>
      </c>
      <c r="G48" s="175">
        <v>2.4390243902439025E-2</v>
      </c>
      <c r="H48" s="175">
        <v>0</v>
      </c>
      <c r="I48" s="175">
        <v>6.8965517241379309E-2</v>
      </c>
      <c r="J48" s="175">
        <v>0.23333333333333334</v>
      </c>
      <c r="K48" s="175">
        <v>0.14285714285714285</v>
      </c>
      <c r="L48" s="175">
        <v>1.4184397163120567E-2</v>
      </c>
      <c r="M48" s="176">
        <v>7.0422535211267607E-3</v>
      </c>
      <c r="N48" s="170">
        <v>0</v>
      </c>
      <c r="O48" s="170">
        <v>0</v>
      </c>
      <c r="P48" s="170">
        <v>0</v>
      </c>
      <c r="Q48" s="176">
        <v>0</v>
      </c>
      <c r="R48" s="176">
        <v>1.2195121951219513E-2</v>
      </c>
      <c r="S48" s="176">
        <v>0</v>
      </c>
      <c r="T48" s="176">
        <v>1.0869565217391304E-2</v>
      </c>
      <c r="U48" s="176">
        <v>1.2048192771084338E-2</v>
      </c>
      <c r="V48" s="170">
        <v>0</v>
      </c>
      <c r="W48" s="177">
        <v>0.02</v>
      </c>
      <c r="X48" s="181">
        <v>7.0000000000000007E-2</v>
      </c>
      <c r="Y48" s="177">
        <v>0.02</v>
      </c>
      <c r="Z48" s="181">
        <v>0.02</v>
      </c>
      <c r="AA48" s="182">
        <v>0.06</v>
      </c>
      <c r="AB48" s="177">
        <v>0.03</v>
      </c>
      <c r="AC48" s="177">
        <v>0.02</v>
      </c>
      <c r="AD48" s="177">
        <v>0</v>
      </c>
      <c r="AE48" s="177">
        <v>0.03</v>
      </c>
      <c r="AF48" s="177">
        <v>0.02</v>
      </c>
      <c r="AG48" s="180">
        <v>0</v>
      </c>
      <c r="AH48" s="180">
        <v>0</v>
      </c>
      <c r="AI48" s="178">
        <v>0</v>
      </c>
      <c r="AJ48" s="178">
        <v>0.03</v>
      </c>
      <c r="AK48" s="178">
        <v>0</v>
      </c>
      <c r="AL48" s="178">
        <v>0.02</v>
      </c>
      <c r="AM48" s="183">
        <v>0</v>
      </c>
      <c r="AN48" s="180">
        <v>0</v>
      </c>
      <c r="AO48" s="183">
        <v>0</v>
      </c>
      <c r="AP48" s="178">
        <v>0</v>
      </c>
      <c r="AQ48" s="144"/>
      <c r="AR48" s="10"/>
      <c r="AS48" s="10"/>
      <c r="AT48" s="10"/>
      <c r="AU48" s="10"/>
      <c r="AV48" s="10"/>
    </row>
    <row r="49" spans="1:48" ht="30.75" customHeight="1" x14ac:dyDescent="0.3">
      <c r="A49" s="206"/>
      <c r="B49" s="46" t="s">
        <v>181</v>
      </c>
      <c r="C49" s="175">
        <v>0.04</v>
      </c>
      <c r="D49" s="175">
        <v>0</v>
      </c>
      <c r="E49" s="175">
        <v>8.3333333333333329E-2</v>
      </c>
      <c r="F49" s="175">
        <v>8.8495575221238937E-3</v>
      </c>
      <c r="G49" s="175">
        <v>0.12195121951219512</v>
      </c>
      <c r="H49" s="175">
        <v>0</v>
      </c>
      <c r="I49" s="175">
        <v>6.8965517241379309E-2</v>
      </c>
      <c r="J49" s="175">
        <v>0</v>
      </c>
      <c r="K49" s="175">
        <v>0</v>
      </c>
      <c r="L49" s="175">
        <v>1.4184397163120567E-2</v>
      </c>
      <c r="M49" s="170">
        <v>0</v>
      </c>
      <c r="N49" s="170">
        <v>0</v>
      </c>
      <c r="O49" s="170">
        <v>0</v>
      </c>
      <c r="P49" s="170">
        <v>0</v>
      </c>
      <c r="Q49" s="170">
        <v>0</v>
      </c>
      <c r="R49" s="170">
        <v>0</v>
      </c>
      <c r="S49" s="170">
        <v>0</v>
      </c>
      <c r="T49" s="170">
        <v>0</v>
      </c>
      <c r="U49" s="170">
        <v>0</v>
      </c>
      <c r="V49" s="170">
        <v>0</v>
      </c>
      <c r="W49" s="177">
        <v>0</v>
      </c>
      <c r="X49" s="181">
        <v>0</v>
      </c>
      <c r="Y49" s="177">
        <v>0</v>
      </c>
      <c r="Z49" s="181">
        <v>0</v>
      </c>
      <c r="AA49" s="182">
        <v>0.02</v>
      </c>
      <c r="AB49" s="177">
        <v>0</v>
      </c>
      <c r="AC49" s="177">
        <v>0</v>
      </c>
      <c r="AD49" s="177">
        <v>0</v>
      </c>
      <c r="AE49" s="177">
        <v>0</v>
      </c>
      <c r="AF49" s="177">
        <v>0</v>
      </c>
      <c r="AG49" s="180">
        <v>0</v>
      </c>
      <c r="AH49" s="180">
        <v>0</v>
      </c>
      <c r="AI49" s="183">
        <v>0.08</v>
      </c>
      <c r="AJ49" s="183">
        <v>0.17</v>
      </c>
      <c r="AK49" s="183">
        <v>0.04</v>
      </c>
      <c r="AL49" s="183">
        <v>0.18</v>
      </c>
      <c r="AM49" s="183">
        <v>0.06</v>
      </c>
      <c r="AN49" s="180">
        <v>0.04</v>
      </c>
      <c r="AO49" s="183">
        <v>0</v>
      </c>
      <c r="AP49" s="183">
        <v>0</v>
      </c>
      <c r="AQ49" s="144"/>
      <c r="AR49" s="10"/>
      <c r="AS49" s="10"/>
      <c r="AT49" s="10"/>
      <c r="AU49" s="10"/>
      <c r="AV49" s="10"/>
    </row>
    <row r="50" spans="1:48" ht="31.5" customHeight="1" x14ac:dyDescent="0.3">
      <c r="A50" s="206"/>
      <c r="B50" s="46" t="s">
        <v>182</v>
      </c>
      <c r="C50" s="175">
        <v>0</v>
      </c>
      <c r="D50" s="175">
        <v>0</v>
      </c>
      <c r="E50" s="175">
        <v>0</v>
      </c>
      <c r="F50" s="175">
        <v>0</v>
      </c>
      <c r="G50" s="175">
        <v>0</v>
      </c>
      <c r="H50" s="175">
        <v>0</v>
      </c>
      <c r="I50" s="175">
        <v>0</v>
      </c>
      <c r="J50" s="175">
        <v>0</v>
      </c>
      <c r="K50" s="175">
        <v>0</v>
      </c>
      <c r="L50" s="175">
        <v>0</v>
      </c>
      <c r="M50" s="187">
        <v>0.42253521126760563</v>
      </c>
      <c r="N50" s="187">
        <v>0.22388059701492538</v>
      </c>
      <c r="O50" s="152">
        <v>0</v>
      </c>
      <c r="P50" s="187">
        <v>0.21739130434782608</v>
      </c>
      <c r="Q50" s="187">
        <v>0.2247191011235955</v>
      </c>
      <c r="R50" s="187">
        <v>0.12195121951219512</v>
      </c>
      <c r="S50" s="187">
        <v>0.42253521126760563</v>
      </c>
      <c r="T50" s="187">
        <v>0.10869565217391304</v>
      </c>
      <c r="U50" s="187">
        <v>0.12048192771084337</v>
      </c>
      <c r="V50" s="187">
        <v>0.20833333333333334</v>
      </c>
      <c r="W50" s="177">
        <v>0</v>
      </c>
      <c r="X50" s="188">
        <v>0.01</v>
      </c>
      <c r="Y50" s="177">
        <v>0</v>
      </c>
      <c r="Z50" s="181">
        <v>0</v>
      </c>
      <c r="AA50" s="182">
        <v>0</v>
      </c>
      <c r="AB50" s="177">
        <v>0</v>
      </c>
      <c r="AC50" s="177">
        <v>0</v>
      </c>
      <c r="AD50" s="177">
        <v>0</v>
      </c>
      <c r="AE50" s="177">
        <v>0</v>
      </c>
      <c r="AF50" s="177">
        <v>0</v>
      </c>
      <c r="AG50" s="180">
        <v>0</v>
      </c>
      <c r="AH50" s="180">
        <v>0</v>
      </c>
      <c r="AI50" s="178">
        <v>0</v>
      </c>
      <c r="AJ50" s="165">
        <v>0</v>
      </c>
      <c r="AK50" s="183">
        <v>0</v>
      </c>
      <c r="AL50" s="183">
        <v>0</v>
      </c>
      <c r="AM50" s="183">
        <v>0</v>
      </c>
      <c r="AN50" s="180">
        <v>0</v>
      </c>
      <c r="AO50" s="183">
        <v>0</v>
      </c>
      <c r="AP50" s="183">
        <v>0</v>
      </c>
      <c r="AQ50" s="144"/>
      <c r="AR50" s="10"/>
      <c r="AS50" s="10"/>
      <c r="AT50" s="10"/>
      <c r="AU50" s="10"/>
      <c r="AV50" s="10"/>
    </row>
    <row r="51" spans="1:48" ht="101.25" customHeight="1" x14ac:dyDescent="0.3">
      <c r="A51" s="206"/>
      <c r="B51" s="13" t="s">
        <v>183</v>
      </c>
      <c r="C51" s="136" t="s">
        <v>184</v>
      </c>
      <c r="D51" s="136" t="s">
        <v>185</v>
      </c>
      <c r="E51" s="136" t="s">
        <v>186</v>
      </c>
      <c r="F51" s="136" t="s">
        <v>184</v>
      </c>
      <c r="G51" s="136" t="s">
        <v>187</v>
      </c>
      <c r="H51" s="136" t="s">
        <v>185</v>
      </c>
      <c r="I51" s="136" t="s">
        <v>185</v>
      </c>
      <c r="J51" s="136" t="s">
        <v>184</v>
      </c>
      <c r="K51" s="136" t="s">
        <v>188</v>
      </c>
      <c r="L51" s="136" t="s">
        <v>185</v>
      </c>
      <c r="M51" s="135" t="s">
        <v>184</v>
      </c>
      <c r="N51" s="135" t="s">
        <v>189</v>
      </c>
      <c r="O51" s="135" t="s">
        <v>186</v>
      </c>
      <c r="P51" s="135" t="s">
        <v>188</v>
      </c>
      <c r="Q51" s="135" t="s">
        <v>184</v>
      </c>
      <c r="R51" s="135" t="s">
        <v>190</v>
      </c>
      <c r="S51" s="135" t="s">
        <v>185</v>
      </c>
      <c r="T51" s="135" t="s">
        <v>190</v>
      </c>
      <c r="U51" s="135" t="s">
        <v>188</v>
      </c>
      <c r="V51" s="135" t="s">
        <v>188</v>
      </c>
      <c r="W51" s="189" t="s">
        <v>121</v>
      </c>
      <c r="X51" s="189" t="s">
        <v>191</v>
      </c>
      <c r="Y51" s="189" t="s">
        <v>188</v>
      </c>
      <c r="Z51" s="189" t="s">
        <v>188</v>
      </c>
      <c r="AA51" s="189" t="s">
        <v>192</v>
      </c>
      <c r="AB51" s="189" t="s">
        <v>188</v>
      </c>
      <c r="AC51" s="189" t="s">
        <v>185</v>
      </c>
      <c r="AD51" s="189" t="s">
        <v>193</v>
      </c>
      <c r="AE51" s="189" t="s">
        <v>188</v>
      </c>
      <c r="AF51" s="190" t="s">
        <v>194</v>
      </c>
      <c r="AG51" s="191" t="s">
        <v>195</v>
      </c>
      <c r="AH51" s="191" t="s">
        <v>196</v>
      </c>
      <c r="AI51" s="142" t="s">
        <v>197</v>
      </c>
      <c r="AJ51" s="191" t="s">
        <v>198</v>
      </c>
      <c r="AK51" s="191" t="s">
        <v>199</v>
      </c>
      <c r="AL51" s="191" t="s">
        <v>200</v>
      </c>
      <c r="AM51" s="191" t="s">
        <v>201</v>
      </c>
      <c r="AN51" s="192" t="s">
        <v>121</v>
      </c>
      <c r="AO51" s="191" t="s">
        <v>202</v>
      </c>
      <c r="AP51" s="142" t="s">
        <v>188</v>
      </c>
      <c r="AQ51" s="144"/>
      <c r="AR51" s="140"/>
      <c r="AS51" s="10"/>
      <c r="AT51" s="10"/>
      <c r="AU51" s="10"/>
      <c r="AV51" s="10"/>
    </row>
    <row r="52" spans="1:48" x14ac:dyDescent="0.3">
      <c r="A52" s="6"/>
      <c r="B52" s="5"/>
      <c r="C52" s="163"/>
      <c r="D52" s="163"/>
      <c r="E52" s="163"/>
      <c r="F52" s="163"/>
      <c r="G52" s="163"/>
      <c r="H52" s="163"/>
      <c r="I52" s="163"/>
      <c r="J52" s="163"/>
      <c r="K52" s="163"/>
      <c r="L52" s="163"/>
    </row>
    <row r="53" spans="1:48" s="19" customFormat="1" ht="30.75" customHeight="1" x14ac:dyDescent="0.3">
      <c r="A53" s="206" t="s">
        <v>203</v>
      </c>
      <c r="B53" s="143" t="s">
        <v>204</v>
      </c>
      <c r="C53" s="193" t="s">
        <v>133</v>
      </c>
      <c r="D53" s="193" t="s">
        <v>133</v>
      </c>
      <c r="E53" s="193" t="s">
        <v>120</v>
      </c>
      <c r="F53" s="193" t="s">
        <v>120</v>
      </c>
      <c r="G53" s="193" t="s">
        <v>120</v>
      </c>
      <c r="H53" s="193" t="s">
        <v>121</v>
      </c>
      <c r="I53" s="193" t="s">
        <v>121</v>
      </c>
      <c r="J53" s="193" t="s">
        <v>120</v>
      </c>
      <c r="K53" s="193" t="s">
        <v>120</v>
      </c>
      <c r="L53" s="193" t="s">
        <v>121</v>
      </c>
      <c r="M53" s="194" t="s">
        <v>121</v>
      </c>
      <c r="N53" s="194" t="s">
        <v>121</v>
      </c>
      <c r="O53" s="194" t="s">
        <v>120</v>
      </c>
      <c r="P53" s="194" t="s">
        <v>121</v>
      </c>
      <c r="Q53" s="194" t="s">
        <v>120</v>
      </c>
      <c r="R53" s="194" t="s">
        <v>120</v>
      </c>
      <c r="S53" s="194" t="s">
        <v>120</v>
      </c>
      <c r="T53" s="194" t="s">
        <v>121</v>
      </c>
      <c r="U53" s="194" t="s">
        <v>121</v>
      </c>
      <c r="V53" s="194" t="s">
        <v>120</v>
      </c>
      <c r="W53" s="142" t="s">
        <v>120</v>
      </c>
      <c r="X53" s="142" t="s">
        <v>120</v>
      </c>
      <c r="Y53" s="142" t="s">
        <v>121</v>
      </c>
      <c r="Z53" s="142" t="s">
        <v>120</v>
      </c>
      <c r="AA53" s="142" t="s">
        <v>121</v>
      </c>
      <c r="AB53" s="142" t="s">
        <v>120</v>
      </c>
      <c r="AC53" s="142" t="s">
        <v>120</v>
      </c>
      <c r="AD53" s="142" t="s">
        <v>120</v>
      </c>
      <c r="AE53" s="142" t="s">
        <v>120</v>
      </c>
      <c r="AF53" s="142" t="s">
        <v>120</v>
      </c>
      <c r="AG53" s="195" t="s">
        <v>120</v>
      </c>
      <c r="AH53" s="195" t="s">
        <v>121</v>
      </c>
      <c r="AI53" s="195" t="s">
        <v>120</v>
      </c>
      <c r="AJ53" s="195" t="s">
        <v>120</v>
      </c>
      <c r="AK53" s="195" t="s">
        <v>120</v>
      </c>
      <c r="AL53" s="195" t="s">
        <v>120</v>
      </c>
      <c r="AM53" s="195" t="s">
        <v>120</v>
      </c>
      <c r="AN53" s="195" t="s">
        <v>120</v>
      </c>
      <c r="AO53" s="195" t="s">
        <v>120</v>
      </c>
      <c r="AP53" s="195" t="s">
        <v>120</v>
      </c>
      <c r="AR53" s="2"/>
    </row>
    <row r="54" spans="1:48" x14ac:dyDescent="0.3">
      <c r="A54" s="206"/>
      <c r="B54" s="20" t="s">
        <v>205</v>
      </c>
      <c r="C54" s="171">
        <f>1500000</f>
        <v>1500000</v>
      </c>
      <c r="D54" s="171">
        <v>300000</v>
      </c>
      <c r="E54" s="171">
        <f>2000000</f>
        <v>2000000</v>
      </c>
      <c r="F54" s="171">
        <f>500000</f>
        <v>500000</v>
      </c>
      <c r="G54" s="171">
        <v>300000</v>
      </c>
      <c r="H54" s="171">
        <f>100000</f>
        <v>100000</v>
      </c>
      <c r="I54" s="171">
        <f>100000</f>
        <v>100000</v>
      </c>
      <c r="J54" s="171">
        <v>0</v>
      </c>
      <c r="K54" s="171">
        <f>100000</f>
        <v>100000</v>
      </c>
      <c r="L54" s="171">
        <v>300000</v>
      </c>
      <c r="M54" s="171">
        <v>400000</v>
      </c>
      <c r="N54" s="171">
        <v>200000</v>
      </c>
      <c r="O54" s="171">
        <f>1.923076923*26000</f>
        <v>49999.999997999999</v>
      </c>
      <c r="P54" s="171">
        <v>50000</v>
      </c>
      <c r="Q54" s="171">
        <f>76.92308*26000</f>
        <v>2000000.08</v>
      </c>
      <c r="R54" s="171">
        <f>2.307692*26000</f>
        <v>59999.991999999998</v>
      </c>
      <c r="S54" s="171">
        <f>15.38461538*26000</f>
        <v>399999.99988000002</v>
      </c>
      <c r="T54" s="171">
        <f>15.38461538*26000</f>
        <v>399999.99988000002</v>
      </c>
      <c r="U54" s="171">
        <f>11.53846154*26000</f>
        <v>300000.00004000001</v>
      </c>
      <c r="V54" s="171">
        <f>400000</f>
        <v>400000</v>
      </c>
      <c r="W54" s="171">
        <v>0</v>
      </c>
      <c r="X54" s="171">
        <v>0</v>
      </c>
      <c r="Y54" s="171">
        <v>0</v>
      </c>
      <c r="Z54" s="171">
        <v>0</v>
      </c>
      <c r="AA54" s="171">
        <f>8*26000</f>
        <v>208000</v>
      </c>
      <c r="AB54" s="171">
        <v>260000</v>
      </c>
      <c r="AC54" s="171">
        <v>0</v>
      </c>
      <c r="AD54" s="171">
        <f>14*26000</f>
        <v>364000</v>
      </c>
      <c r="AE54" s="171">
        <v>10</v>
      </c>
      <c r="AF54" s="171">
        <f>31*26000</f>
        <v>806000</v>
      </c>
      <c r="AG54" s="171">
        <f>3.84615384615385*26000</f>
        <v>100000.0000000001</v>
      </c>
      <c r="AH54" s="171">
        <f>11.5384615384615*26000</f>
        <v>299999.99999999895</v>
      </c>
      <c r="AI54" s="171">
        <f>11.5384615384615*26000</f>
        <v>299999.99999999895</v>
      </c>
      <c r="AJ54" s="171">
        <f>3.84615384615385*26000</f>
        <v>100000.0000000001</v>
      </c>
      <c r="AK54" s="171">
        <f>13.4615384615385*26000</f>
        <v>350000.00000000105</v>
      </c>
      <c r="AL54" s="171">
        <v>260000</v>
      </c>
      <c r="AM54" s="171">
        <f>7.69230769230769*26000</f>
        <v>199999.99999999994</v>
      </c>
      <c r="AN54" s="171">
        <v>260000</v>
      </c>
      <c r="AO54" s="171">
        <v>50000</v>
      </c>
      <c r="AP54" s="171">
        <v>50000</v>
      </c>
      <c r="AQ54" s="150"/>
    </row>
    <row r="55" spans="1:48" ht="30" x14ac:dyDescent="0.3">
      <c r="A55" s="206"/>
      <c r="B55" s="13" t="s">
        <v>206</v>
      </c>
      <c r="C55" s="136" t="s">
        <v>207</v>
      </c>
      <c r="D55" s="136" t="s">
        <v>207</v>
      </c>
      <c r="E55" s="136" t="s">
        <v>207</v>
      </c>
      <c r="F55" s="136" t="s">
        <v>207</v>
      </c>
      <c r="G55" s="136" t="s">
        <v>207</v>
      </c>
      <c r="H55" s="136" t="s">
        <v>207</v>
      </c>
      <c r="I55" s="136" t="s">
        <v>207</v>
      </c>
      <c r="J55" s="136" t="s">
        <v>207</v>
      </c>
      <c r="K55" s="136" t="s">
        <v>207</v>
      </c>
      <c r="L55" s="136" t="s">
        <v>207</v>
      </c>
      <c r="M55" s="135" t="s">
        <v>207</v>
      </c>
      <c r="N55" s="135" t="s">
        <v>207</v>
      </c>
      <c r="O55" s="135" t="s">
        <v>207</v>
      </c>
      <c r="P55" s="135" t="s">
        <v>207</v>
      </c>
      <c r="Q55" s="135" t="s">
        <v>207</v>
      </c>
      <c r="R55" s="135" t="s">
        <v>208</v>
      </c>
      <c r="S55" s="135" t="s">
        <v>207</v>
      </c>
      <c r="T55" s="135" t="s">
        <v>209</v>
      </c>
      <c r="U55" s="135" t="s">
        <v>209</v>
      </c>
      <c r="V55" s="135" t="s">
        <v>207</v>
      </c>
      <c r="W55" s="135" t="s">
        <v>207</v>
      </c>
      <c r="X55" s="135" t="s">
        <v>207</v>
      </c>
      <c r="Y55" s="135" t="s">
        <v>207</v>
      </c>
      <c r="Z55" s="135" t="s">
        <v>207</v>
      </c>
      <c r="AA55" s="135" t="s">
        <v>207</v>
      </c>
      <c r="AB55" s="135" t="s">
        <v>207</v>
      </c>
      <c r="AC55" s="135" t="s">
        <v>210</v>
      </c>
      <c r="AD55" s="135" t="s">
        <v>210</v>
      </c>
      <c r="AE55" s="135" t="s">
        <v>207</v>
      </c>
      <c r="AF55" s="135" t="s">
        <v>211</v>
      </c>
      <c r="AG55" s="135" t="s">
        <v>211</v>
      </c>
      <c r="AH55" s="135" t="s">
        <v>212</v>
      </c>
      <c r="AI55" s="135" t="s">
        <v>212</v>
      </c>
      <c r="AJ55" s="135" t="s">
        <v>212</v>
      </c>
      <c r="AK55" s="135" t="s">
        <v>212</v>
      </c>
      <c r="AL55" s="135" t="s">
        <v>212</v>
      </c>
      <c r="AM55" s="135" t="s">
        <v>212</v>
      </c>
      <c r="AN55" s="135" t="s">
        <v>212</v>
      </c>
      <c r="AO55" s="135" t="s">
        <v>212</v>
      </c>
      <c r="AP55" s="135" t="s">
        <v>212</v>
      </c>
    </row>
    <row r="56" spans="1:48" x14ac:dyDescent="0.3">
      <c r="A56" s="6"/>
      <c r="B56" s="7"/>
      <c r="C56" s="163"/>
      <c r="D56" s="163"/>
      <c r="E56" s="163"/>
      <c r="F56" s="163"/>
      <c r="G56" s="163"/>
      <c r="H56" s="163"/>
      <c r="I56" s="163"/>
      <c r="J56" s="163"/>
      <c r="K56" s="163"/>
      <c r="L56" s="163"/>
    </row>
    <row r="57" spans="1:48" ht="30" x14ac:dyDescent="0.3">
      <c r="A57" s="206" t="s">
        <v>213</v>
      </c>
      <c r="B57" s="20" t="s">
        <v>214</v>
      </c>
      <c r="C57" s="171">
        <f>50000</f>
        <v>50000</v>
      </c>
      <c r="D57" s="171">
        <f>20000</f>
        <v>20000</v>
      </c>
      <c r="E57" s="171">
        <f>30000</f>
        <v>30000</v>
      </c>
      <c r="F57" s="171">
        <f>50000</f>
        <v>50000</v>
      </c>
      <c r="G57" s="171">
        <f>100000</f>
        <v>100000</v>
      </c>
      <c r="H57" s="171">
        <f>50000</f>
        <v>50000</v>
      </c>
      <c r="I57" s="171">
        <f>20000</f>
        <v>20000</v>
      </c>
      <c r="J57" s="171">
        <f>100000</f>
        <v>100000</v>
      </c>
      <c r="K57" s="171">
        <f>100000</f>
        <v>100000</v>
      </c>
      <c r="L57" s="171">
        <f>100000</f>
        <v>100000</v>
      </c>
      <c r="M57" s="171">
        <v>50000</v>
      </c>
      <c r="N57" s="171">
        <f>3.84615384615385*26000</f>
        <v>100000.0000000001</v>
      </c>
      <c r="O57" s="171">
        <f>3.84615384615385*26000</f>
        <v>100000.0000000001</v>
      </c>
      <c r="P57" s="171">
        <f>3.84615384615385*26000</f>
        <v>100000.0000000001</v>
      </c>
      <c r="Q57" s="171">
        <f>2.30769230769231*26000</f>
        <v>60000.000000000065</v>
      </c>
      <c r="R57" s="171">
        <f>7.69230769230769*26000</f>
        <v>199999.99999999994</v>
      </c>
      <c r="S57" s="171">
        <f>3.84615384615385*26000</f>
        <v>100000.0000000001</v>
      </c>
      <c r="T57" s="171">
        <f>5.76923076923077*26000</f>
        <v>150000.00000000003</v>
      </c>
      <c r="U57" s="171">
        <v>100000</v>
      </c>
      <c r="V57" s="171">
        <f>5.76923076923077*26000</f>
        <v>150000.00000000003</v>
      </c>
      <c r="W57" s="171">
        <v>90000</v>
      </c>
      <c r="X57" s="171" t="s">
        <v>133</v>
      </c>
      <c r="Y57" s="171">
        <f>1.15384615384615*26000</f>
        <v>29999.999999999898</v>
      </c>
      <c r="Z57" s="171">
        <f>1.92307692307692*26000</f>
        <v>49999.99999999992</v>
      </c>
      <c r="AA57" s="171">
        <f>3.84615384615385*26000</f>
        <v>100000.0000000001</v>
      </c>
      <c r="AB57" s="171">
        <f>1.15384615384615*26000</f>
        <v>29999.999999999898</v>
      </c>
      <c r="AC57" s="171">
        <f>7.69230769230769*26000</f>
        <v>199999.99999999994</v>
      </c>
      <c r="AD57" s="171">
        <v>200000</v>
      </c>
      <c r="AE57" s="171">
        <v>100000</v>
      </c>
      <c r="AF57" s="171">
        <v>100000</v>
      </c>
      <c r="AG57" s="171">
        <f>2.30769230769231*26000</f>
        <v>60000.000000000065</v>
      </c>
      <c r="AH57" s="171">
        <v>50000</v>
      </c>
      <c r="AI57" s="171">
        <v>80000</v>
      </c>
      <c r="AJ57" s="171">
        <f>9.61538461538461*26000</f>
        <v>249999.99999999985</v>
      </c>
      <c r="AK57" s="171">
        <v>100000</v>
      </c>
      <c r="AL57" s="171">
        <f>1.92307692307692*26000</f>
        <v>49999.99999999992</v>
      </c>
      <c r="AM57" s="171">
        <f>3.84615384615385*26000</f>
        <v>100000.0000000001</v>
      </c>
      <c r="AN57" s="171">
        <f>3.84615384615385*26000</f>
        <v>100000.0000000001</v>
      </c>
      <c r="AO57" s="171">
        <f>1.15384615384615*26000</f>
        <v>29999.999999999898</v>
      </c>
      <c r="AP57" s="171">
        <f>4.61538461538461*26000</f>
        <v>119999.99999999985</v>
      </c>
    </row>
    <row r="58" spans="1:48" ht="30" x14ac:dyDescent="0.3">
      <c r="A58" s="206"/>
      <c r="B58" s="20" t="s">
        <v>215</v>
      </c>
      <c r="C58" s="136"/>
      <c r="D58" s="136"/>
      <c r="E58" s="136"/>
      <c r="F58" s="136"/>
      <c r="G58" s="136"/>
      <c r="H58" s="136"/>
      <c r="I58" s="136"/>
      <c r="J58" s="136"/>
      <c r="K58" s="136"/>
      <c r="L58" s="136"/>
      <c r="M58" s="152"/>
      <c r="N58" s="152"/>
      <c r="O58" s="152"/>
      <c r="P58" s="152"/>
      <c r="Q58" s="152"/>
      <c r="R58" s="152"/>
      <c r="S58" s="152"/>
      <c r="T58" s="152"/>
      <c r="U58" s="152"/>
      <c r="V58" s="152"/>
      <c r="W58" s="135"/>
      <c r="Y58" s="135"/>
      <c r="Z58" s="135"/>
      <c r="AA58" s="135"/>
      <c r="AB58" s="135"/>
      <c r="AC58" s="135"/>
      <c r="AD58" s="135"/>
      <c r="AE58" s="135"/>
      <c r="AF58" s="135"/>
      <c r="AG58" s="152"/>
      <c r="AH58" s="152"/>
      <c r="AI58" s="152"/>
      <c r="AJ58" s="152"/>
      <c r="AK58" s="152"/>
      <c r="AL58" s="152"/>
      <c r="AM58" s="152"/>
      <c r="AN58" s="152"/>
      <c r="AO58" s="152"/>
      <c r="AP58" s="152"/>
    </row>
    <row r="59" spans="1:48" x14ac:dyDescent="0.3">
      <c r="A59" s="206"/>
      <c r="B59" s="47" t="s">
        <v>216</v>
      </c>
      <c r="C59" s="136" t="s">
        <v>121</v>
      </c>
      <c r="D59" s="136" t="s">
        <v>120</v>
      </c>
      <c r="E59" s="136" t="s">
        <v>120</v>
      </c>
      <c r="F59" s="136" t="s">
        <v>121</v>
      </c>
      <c r="G59" s="136" t="s">
        <v>121</v>
      </c>
      <c r="H59" s="136" t="s">
        <v>121</v>
      </c>
      <c r="I59" s="136" t="s">
        <v>121</v>
      </c>
      <c r="J59" s="136" t="s">
        <v>120</v>
      </c>
      <c r="K59" s="136" t="s">
        <v>120</v>
      </c>
      <c r="L59" s="136" t="s">
        <v>120</v>
      </c>
      <c r="M59" s="152" t="s">
        <v>120</v>
      </c>
      <c r="N59" s="152" t="s">
        <v>121</v>
      </c>
      <c r="O59" s="152" t="s">
        <v>120</v>
      </c>
      <c r="P59" s="152" t="s">
        <v>120</v>
      </c>
      <c r="Q59" s="152" t="s">
        <v>120</v>
      </c>
      <c r="R59" s="152" t="s">
        <v>120</v>
      </c>
      <c r="S59" s="152" t="s">
        <v>120</v>
      </c>
      <c r="T59" s="152" t="s">
        <v>121</v>
      </c>
      <c r="U59" s="152" t="s">
        <v>120</v>
      </c>
      <c r="V59" s="152" t="s">
        <v>120</v>
      </c>
      <c r="W59" s="135" t="s">
        <v>121</v>
      </c>
      <c r="X59" s="135" t="s">
        <v>120</v>
      </c>
      <c r="Y59" s="135" t="s">
        <v>121</v>
      </c>
      <c r="Z59" s="135" t="s">
        <v>120</v>
      </c>
      <c r="AA59" s="135" t="s">
        <v>120</v>
      </c>
      <c r="AB59" s="135" t="s">
        <v>121</v>
      </c>
      <c r="AC59" s="135" t="s">
        <v>121</v>
      </c>
      <c r="AD59" s="135" t="s">
        <v>120</v>
      </c>
      <c r="AE59" s="135" t="s">
        <v>120</v>
      </c>
      <c r="AF59" s="135" t="s">
        <v>121</v>
      </c>
      <c r="AG59" s="165" t="s">
        <v>121</v>
      </c>
      <c r="AH59" s="165" t="s">
        <v>121</v>
      </c>
      <c r="AI59" s="165" t="s">
        <v>121</v>
      </c>
      <c r="AJ59" s="165" t="s">
        <v>120</v>
      </c>
      <c r="AK59" s="165" t="s">
        <v>121</v>
      </c>
      <c r="AL59" s="165" t="s">
        <v>121</v>
      </c>
      <c r="AM59" s="165" t="s">
        <v>120</v>
      </c>
      <c r="AN59" s="165" t="s">
        <v>121</v>
      </c>
      <c r="AO59" s="165" t="s">
        <v>120</v>
      </c>
      <c r="AP59" s="165" t="s">
        <v>121</v>
      </c>
    </row>
    <row r="60" spans="1:48" x14ac:dyDescent="0.3">
      <c r="A60" s="206"/>
      <c r="B60" s="47" t="s">
        <v>217</v>
      </c>
      <c r="C60" s="136" t="s">
        <v>120</v>
      </c>
      <c r="D60" s="136" t="s">
        <v>121</v>
      </c>
      <c r="E60" s="136" t="s">
        <v>120</v>
      </c>
      <c r="F60" s="136" t="s">
        <v>120</v>
      </c>
      <c r="G60" s="136" t="s">
        <v>121</v>
      </c>
      <c r="H60" s="136" t="s">
        <v>121</v>
      </c>
      <c r="I60" s="136" t="s">
        <v>121</v>
      </c>
      <c r="J60" s="136" t="s">
        <v>120</v>
      </c>
      <c r="K60" s="136" t="s">
        <v>120</v>
      </c>
      <c r="L60" s="136" t="s">
        <v>121</v>
      </c>
      <c r="M60" s="152" t="s">
        <v>121</v>
      </c>
      <c r="N60" s="152" t="s">
        <v>121</v>
      </c>
      <c r="O60" s="152" t="s">
        <v>121</v>
      </c>
      <c r="P60" s="152" t="s">
        <v>120</v>
      </c>
      <c r="Q60" s="152" t="s">
        <v>120</v>
      </c>
      <c r="R60" s="152" t="s">
        <v>120</v>
      </c>
      <c r="S60" s="152" t="s">
        <v>120</v>
      </c>
      <c r="T60" s="152" t="s">
        <v>121</v>
      </c>
      <c r="U60" s="152" t="s">
        <v>120</v>
      </c>
      <c r="V60" s="152" t="s">
        <v>120</v>
      </c>
      <c r="W60" s="135" t="s">
        <v>120</v>
      </c>
      <c r="X60" s="135" t="s">
        <v>120</v>
      </c>
      <c r="Y60" s="135" t="s">
        <v>120</v>
      </c>
      <c r="Z60" s="135" t="s">
        <v>120</v>
      </c>
      <c r="AA60" s="135" t="s">
        <v>121</v>
      </c>
      <c r="AB60" s="135" t="s">
        <v>121</v>
      </c>
      <c r="AC60" s="135" t="s">
        <v>120</v>
      </c>
      <c r="AD60" s="135" t="s">
        <v>120</v>
      </c>
      <c r="AE60" s="135" t="s">
        <v>120</v>
      </c>
      <c r="AF60" s="135" t="s">
        <v>120</v>
      </c>
      <c r="AG60" s="165" t="s">
        <v>120</v>
      </c>
      <c r="AH60" s="165" t="s">
        <v>121</v>
      </c>
      <c r="AI60" s="165" t="s">
        <v>120</v>
      </c>
      <c r="AJ60" s="165" t="s">
        <v>120</v>
      </c>
      <c r="AK60" s="165" t="s">
        <v>121</v>
      </c>
      <c r="AL60" s="165" t="s">
        <v>120</v>
      </c>
      <c r="AM60" s="165" t="s">
        <v>121</v>
      </c>
      <c r="AN60" s="165" t="s">
        <v>121</v>
      </c>
      <c r="AO60" s="165" t="s">
        <v>120</v>
      </c>
      <c r="AP60" s="165" t="s">
        <v>121</v>
      </c>
    </row>
    <row r="61" spans="1:48" x14ac:dyDescent="0.3">
      <c r="A61" s="206"/>
      <c r="B61" s="47" t="s">
        <v>218</v>
      </c>
      <c r="C61" s="136" t="s">
        <v>120</v>
      </c>
      <c r="D61" s="136" t="s">
        <v>120</v>
      </c>
      <c r="E61" s="136" t="s">
        <v>120</v>
      </c>
      <c r="F61" s="136" t="s">
        <v>120</v>
      </c>
      <c r="G61" s="136" t="s">
        <v>121</v>
      </c>
      <c r="H61" s="136" t="s">
        <v>121</v>
      </c>
      <c r="I61" s="136" t="s">
        <v>120</v>
      </c>
      <c r="J61" s="136" t="s">
        <v>120</v>
      </c>
      <c r="K61" s="136" t="s">
        <v>120</v>
      </c>
      <c r="L61" s="136" t="s">
        <v>120</v>
      </c>
      <c r="M61" s="152" t="s">
        <v>121</v>
      </c>
      <c r="N61" s="152" t="s">
        <v>121</v>
      </c>
      <c r="O61" s="152" t="s">
        <v>121</v>
      </c>
      <c r="P61" s="152" t="s">
        <v>120</v>
      </c>
      <c r="Q61" s="152" t="s">
        <v>120</v>
      </c>
      <c r="R61" s="152" t="s">
        <v>120</v>
      </c>
      <c r="S61" s="152" t="s">
        <v>120</v>
      </c>
      <c r="T61" s="152" t="s">
        <v>121</v>
      </c>
      <c r="U61" s="152" t="s">
        <v>120</v>
      </c>
      <c r="V61" s="152" t="s">
        <v>120</v>
      </c>
      <c r="W61" s="135" t="s">
        <v>121</v>
      </c>
      <c r="X61" s="135" t="s">
        <v>120</v>
      </c>
      <c r="Y61" s="135" t="s">
        <v>121</v>
      </c>
      <c r="Z61" s="135" t="s">
        <v>120</v>
      </c>
      <c r="AA61" s="135" t="s">
        <v>120</v>
      </c>
      <c r="AB61" s="135" t="s">
        <v>121</v>
      </c>
      <c r="AC61" s="135" t="s">
        <v>121</v>
      </c>
      <c r="AD61" s="135" t="s">
        <v>120</v>
      </c>
      <c r="AE61" s="135" t="s">
        <v>120</v>
      </c>
      <c r="AF61" s="135" t="s">
        <v>120</v>
      </c>
      <c r="AG61" s="165" t="s">
        <v>120</v>
      </c>
      <c r="AH61" s="165" t="s">
        <v>121</v>
      </c>
      <c r="AI61" s="165" t="s">
        <v>121</v>
      </c>
      <c r="AJ61" s="165" t="s">
        <v>120</v>
      </c>
      <c r="AK61" s="165" t="s">
        <v>121</v>
      </c>
      <c r="AL61" s="165" t="s">
        <v>120</v>
      </c>
      <c r="AM61" s="165" t="s">
        <v>121</v>
      </c>
      <c r="AN61" s="165" t="s">
        <v>121</v>
      </c>
      <c r="AO61" s="165" t="s">
        <v>120</v>
      </c>
      <c r="AP61" s="165" t="s">
        <v>121</v>
      </c>
    </row>
    <row r="62" spans="1:48" x14ac:dyDescent="0.3">
      <c r="A62" s="206"/>
      <c r="B62" s="47" t="s">
        <v>219</v>
      </c>
      <c r="C62" s="136" t="s">
        <v>121</v>
      </c>
      <c r="D62" s="136" t="s">
        <v>121</v>
      </c>
      <c r="E62" s="136" t="s">
        <v>120</v>
      </c>
      <c r="F62" s="136" t="s">
        <v>120</v>
      </c>
      <c r="G62" s="136" t="s">
        <v>121</v>
      </c>
      <c r="H62" s="136" t="s">
        <v>121</v>
      </c>
      <c r="I62" s="136" t="s">
        <v>121</v>
      </c>
      <c r="J62" s="136" t="s">
        <v>121</v>
      </c>
      <c r="K62" s="136" t="s">
        <v>120</v>
      </c>
      <c r="L62" s="136" t="s">
        <v>121</v>
      </c>
      <c r="M62" s="152" t="s">
        <v>121</v>
      </c>
      <c r="N62" s="152" t="s">
        <v>121</v>
      </c>
      <c r="O62" s="152" t="s">
        <v>121</v>
      </c>
      <c r="P62" s="152" t="s">
        <v>121</v>
      </c>
      <c r="Q62" s="152" t="s">
        <v>121</v>
      </c>
      <c r="R62" s="152" t="s">
        <v>120</v>
      </c>
      <c r="S62" s="152" t="s">
        <v>120</v>
      </c>
      <c r="T62" s="152" t="s">
        <v>121</v>
      </c>
      <c r="U62" s="152" t="s">
        <v>121</v>
      </c>
      <c r="V62" s="152" t="s">
        <v>121</v>
      </c>
      <c r="W62" s="135" t="s">
        <v>121</v>
      </c>
      <c r="X62" s="135" t="s">
        <v>121</v>
      </c>
      <c r="Y62" s="135" t="s">
        <v>121</v>
      </c>
      <c r="Z62" s="135" t="s">
        <v>121</v>
      </c>
      <c r="AA62" s="135" t="s">
        <v>120</v>
      </c>
      <c r="AB62" s="135" t="s">
        <v>121</v>
      </c>
      <c r="AC62" s="135" t="s">
        <v>121</v>
      </c>
      <c r="AD62" s="135" t="s">
        <v>120</v>
      </c>
      <c r="AE62" s="135" t="s">
        <v>121</v>
      </c>
      <c r="AF62" s="135" t="s">
        <v>121</v>
      </c>
      <c r="AG62" s="165" t="s">
        <v>120</v>
      </c>
      <c r="AH62" s="165" t="s">
        <v>121</v>
      </c>
      <c r="AI62" s="165" t="s">
        <v>121</v>
      </c>
      <c r="AJ62" s="165" t="s">
        <v>121</v>
      </c>
      <c r="AK62" s="165" t="s">
        <v>121</v>
      </c>
      <c r="AL62" s="165" t="s">
        <v>121</v>
      </c>
      <c r="AM62" s="165" t="s">
        <v>121</v>
      </c>
      <c r="AN62" s="165" t="s">
        <v>121</v>
      </c>
      <c r="AO62" s="165" t="s">
        <v>121</v>
      </c>
      <c r="AP62" s="165" t="s">
        <v>121</v>
      </c>
    </row>
    <row r="63" spans="1:48" x14ac:dyDescent="0.3">
      <c r="A63" s="206"/>
      <c r="B63" s="47" t="s">
        <v>220</v>
      </c>
      <c r="C63" s="136" t="s">
        <v>121</v>
      </c>
      <c r="D63" s="136" t="s">
        <v>121</v>
      </c>
      <c r="E63" s="136" t="s">
        <v>120</v>
      </c>
      <c r="F63" s="136" t="s">
        <v>120</v>
      </c>
      <c r="G63" s="136" t="s">
        <v>121</v>
      </c>
      <c r="H63" s="136" t="s">
        <v>121</v>
      </c>
      <c r="I63" s="136" t="s">
        <v>120</v>
      </c>
      <c r="J63" s="136" t="s">
        <v>120</v>
      </c>
      <c r="K63" s="136" t="s">
        <v>121</v>
      </c>
      <c r="L63" s="136" t="s">
        <v>121</v>
      </c>
      <c r="M63" s="152" t="s">
        <v>120</v>
      </c>
      <c r="N63" s="152" t="s">
        <v>121</v>
      </c>
      <c r="O63" s="152" t="s">
        <v>121</v>
      </c>
      <c r="P63" s="152" t="s">
        <v>121</v>
      </c>
      <c r="Q63" s="152" t="s">
        <v>121</v>
      </c>
      <c r="R63" s="152" t="s">
        <v>120</v>
      </c>
      <c r="S63" s="152" t="s">
        <v>120</v>
      </c>
      <c r="T63" s="152" t="s">
        <v>121</v>
      </c>
      <c r="U63" s="152" t="s">
        <v>120</v>
      </c>
      <c r="V63" s="152" t="s">
        <v>121</v>
      </c>
      <c r="W63" s="135" t="s">
        <v>121</v>
      </c>
      <c r="X63" s="135" t="s">
        <v>121</v>
      </c>
      <c r="Y63" s="135" t="s">
        <v>120</v>
      </c>
      <c r="Z63" s="135" t="s">
        <v>120</v>
      </c>
      <c r="AA63" s="135" t="s">
        <v>120</v>
      </c>
      <c r="AB63" s="135" t="s">
        <v>121</v>
      </c>
      <c r="AC63" s="135" t="s">
        <v>121</v>
      </c>
      <c r="AD63" s="135" t="s">
        <v>121</v>
      </c>
      <c r="AE63" s="135" t="s">
        <v>121</v>
      </c>
      <c r="AF63" s="135" t="s">
        <v>120</v>
      </c>
      <c r="AG63" s="165" t="s">
        <v>120</v>
      </c>
      <c r="AH63" s="165" t="s">
        <v>121</v>
      </c>
      <c r="AI63" s="165" t="s">
        <v>120</v>
      </c>
      <c r="AJ63" s="165" t="s">
        <v>121</v>
      </c>
      <c r="AK63" s="165" t="s">
        <v>121</v>
      </c>
      <c r="AL63" s="165" t="s">
        <v>121</v>
      </c>
      <c r="AM63" s="165" t="s">
        <v>121</v>
      </c>
      <c r="AN63" s="165" t="s">
        <v>121</v>
      </c>
      <c r="AO63" s="165" t="s">
        <v>120</v>
      </c>
      <c r="AP63" s="165" t="s">
        <v>121</v>
      </c>
    </row>
    <row r="64" spans="1:48" x14ac:dyDescent="0.3">
      <c r="A64" s="206"/>
      <c r="B64" s="47" t="s">
        <v>221</v>
      </c>
      <c r="C64" s="136" t="s">
        <v>121</v>
      </c>
      <c r="D64" s="136" t="s">
        <v>121</v>
      </c>
      <c r="E64" s="136" t="s">
        <v>121</v>
      </c>
      <c r="F64" s="136" t="s">
        <v>120</v>
      </c>
      <c r="G64" s="136" t="s">
        <v>121</v>
      </c>
      <c r="H64" s="136" t="s">
        <v>121</v>
      </c>
      <c r="I64" s="136" t="s">
        <v>121</v>
      </c>
      <c r="J64" s="136" t="s">
        <v>121</v>
      </c>
      <c r="K64" s="136" t="s">
        <v>120</v>
      </c>
      <c r="L64" s="136" t="s">
        <v>121</v>
      </c>
      <c r="M64" s="152" t="s">
        <v>120</v>
      </c>
      <c r="N64" s="152" t="s">
        <v>121</v>
      </c>
      <c r="O64" s="152" t="s">
        <v>121</v>
      </c>
      <c r="P64" s="152" t="s">
        <v>121</v>
      </c>
      <c r="Q64" s="152" t="s">
        <v>121</v>
      </c>
      <c r="R64" s="152" t="s">
        <v>121</v>
      </c>
      <c r="S64" s="152" t="s">
        <v>121</v>
      </c>
      <c r="T64" s="152" t="s">
        <v>121</v>
      </c>
      <c r="U64" s="152" t="s">
        <v>121</v>
      </c>
      <c r="V64" s="152" t="s">
        <v>120</v>
      </c>
      <c r="W64" s="135" t="s">
        <v>120</v>
      </c>
      <c r="X64" s="135" t="s">
        <v>120</v>
      </c>
      <c r="Y64" s="135" t="s">
        <v>121</v>
      </c>
      <c r="Z64" s="135" t="s">
        <v>121</v>
      </c>
      <c r="AA64" s="135" t="s">
        <v>120</v>
      </c>
      <c r="AB64" s="135" t="s">
        <v>120</v>
      </c>
      <c r="AC64" s="135" t="s">
        <v>120</v>
      </c>
      <c r="AD64" s="135" t="s">
        <v>120</v>
      </c>
      <c r="AE64" s="135" t="s">
        <v>121</v>
      </c>
      <c r="AF64" s="135" t="s">
        <v>121</v>
      </c>
      <c r="AG64" s="165" t="s">
        <v>121</v>
      </c>
      <c r="AH64" s="165" t="s">
        <v>121</v>
      </c>
      <c r="AI64" s="165" t="s">
        <v>121</v>
      </c>
      <c r="AJ64" s="165" t="s">
        <v>121</v>
      </c>
      <c r="AK64" s="165" t="s">
        <v>121</v>
      </c>
      <c r="AL64" s="165" t="s">
        <v>121</v>
      </c>
      <c r="AM64" s="165" t="s">
        <v>120</v>
      </c>
      <c r="AN64" s="165" t="s">
        <v>121</v>
      </c>
      <c r="AO64" s="165" t="s">
        <v>120</v>
      </c>
      <c r="AP64" s="165" t="s">
        <v>121</v>
      </c>
    </row>
    <row r="65" spans="1:42" x14ac:dyDescent="0.3">
      <c r="A65" s="206"/>
      <c r="B65" s="47" t="s">
        <v>222</v>
      </c>
      <c r="C65" s="136" t="s">
        <v>121</v>
      </c>
      <c r="D65" s="136" t="s">
        <v>121</v>
      </c>
      <c r="E65" s="136" t="s">
        <v>121</v>
      </c>
      <c r="F65" s="136" t="s">
        <v>121</v>
      </c>
      <c r="G65" s="136" t="s">
        <v>121</v>
      </c>
      <c r="H65" s="136" t="s">
        <v>121</v>
      </c>
      <c r="I65" s="136" t="s">
        <v>121</v>
      </c>
      <c r="J65" s="136" t="s">
        <v>121</v>
      </c>
      <c r="K65" s="136" t="s">
        <v>120</v>
      </c>
      <c r="L65" s="136" t="s">
        <v>121</v>
      </c>
      <c r="M65" s="152" t="s">
        <v>121</v>
      </c>
      <c r="N65" s="152" t="s">
        <v>121</v>
      </c>
      <c r="O65" s="152" t="s">
        <v>120</v>
      </c>
      <c r="P65" s="152" t="s">
        <v>120</v>
      </c>
      <c r="Q65" s="152" t="s">
        <v>121</v>
      </c>
      <c r="R65" s="152" t="s">
        <v>120</v>
      </c>
      <c r="S65" s="152" t="s">
        <v>120</v>
      </c>
      <c r="T65" s="152" t="s">
        <v>121</v>
      </c>
      <c r="U65" s="152" t="s">
        <v>121</v>
      </c>
      <c r="V65" s="152" t="s">
        <v>121</v>
      </c>
      <c r="W65" s="135" t="s">
        <v>121</v>
      </c>
      <c r="X65" s="135" t="s">
        <v>121</v>
      </c>
      <c r="Y65" s="135" t="s">
        <v>120</v>
      </c>
      <c r="Z65" s="135" t="s">
        <v>121</v>
      </c>
      <c r="AA65" s="135" t="s">
        <v>120</v>
      </c>
      <c r="AB65" s="135" t="s">
        <v>121</v>
      </c>
      <c r="AC65" s="135" t="s">
        <v>120</v>
      </c>
      <c r="AD65" s="135" t="s">
        <v>120</v>
      </c>
      <c r="AE65" s="135" t="s">
        <v>121</v>
      </c>
      <c r="AF65" s="135" t="s">
        <v>121</v>
      </c>
      <c r="AG65" s="165" t="s">
        <v>120</v>
      </c>
      <c r="AH65" s="165" t="s">
        <v>121</v>
      </c>
      <c r="AI65" s="165" t="s">
        <v>121</v>
      </c>
      <c r="AJ65" s="165" t="s">
        <v>121</v>
      </c>
      <c r="AK65" s="165" t="s">
        <v>121</v>
      </c>
      <c r="AL65" s="165" t="s">
        <v>121</v>
      </c>
      <c r="AM65" s="165" t="s">
        <v>121</v>
      </c>
      <c r="AN65" s="165" t="s">
        <v>121</v>
      </c>
      <c r="AO65" s="165" t="s">
        <v>121</v>
      </c>
      <c r="AP65" s="165" t="s">
        <v>121</v>
      </c>
    </row>
    <row r="66" spans="1:42" x14ac:dyDescent="0.3">
      <c r="A66" s="206"/>
      <c r="B66" s="47" t="s">
        <v>223</v>
      </c>
      <c r="C66" s="136" t="s">
        <v>121</v>
      </c>
      <c r="D66" s="136" t="s">
        <v>121</v>
      </c>
      <c r="E66" s="136" t="s">
        <v>121</v>
      </c>
      <c r="F66" s="136" t="s">
        <v>121</v>
      </c>
      <c r="G66" s="136" t="s">
        <v>121</v>
      </c>
      <c r="H66" s="136" t="s">
        <v>121</v>
      </c>
      <c r="I66" s="136" t="s">
        <v>121</v>
      </c>
      <c r="J66" s="136" t="s">
        <v>121</v>
      </c>
      <c r="K66" s="136" t="s">
        <v>121</v>
      </c>
      <c r="L66" s="136" t="s">
        <v>121</v>
      </c>
      <c r="M66" s="152" t="s">
        <v>121</v>
      </c>
      <c r="N66" s="152" t="s">
        <v>121</v>
      </c>
      <c r="O66" s="152" t="s">
        <v>121</v>
      </c>
      <c r="P66" s="152" t="s">
        <v>121</v>
      </c>
      <c r="Q66" s="152" t="s">
        <v>121</v>
      </c>
      <c r="R66" s="152" t="s">
        <v>121</v>
      </c>
      <c r="S66" s="152" t="s">
        <v>121</v>
      </c>
      <c r="T66" s="152" t="s">
        <v>121</v>
      </c>
      <c r="U66" s="152" t="s">
        <v>121</v>
      </c>
      <c r="V66" s="152" t="s">
        <v>121</v>
      </c>
      <c r="W66" s="135" t="s">
        <v>121</v>
      </c>
      <c r="X66" s="135" t="s">
        <v>121</v>
      </c>
      <c r="Y66" s="135" t="s">
        <v>121</v>
      </c>
      <c r="Z66" s="135" t="s">
        <v>121</v>
      </c>
      <c r="AA66" s="135" t="s">
        <v>120</v>
      </c>
      <c r="AB66" s="135" t="s">
        <v>121</v>
      </c>
      <c r="AC66" s="135" t="s">
        <v>121</v>
      </c>
      <c r="AD66" s="135" t="s">
        <v>121</v>
      </c>
      <c r="AE66" s="135" t="s">
        <v>121</v>
      </c>
      <c r="AF66" s="135" t="s">
        <v>121</v>
      </c>
      <c r="AG66" s="165" t="s">
        <v>120</v>
      </c>
      <c r="AH66" s="165" t="s">
        <v>121</v>
      </c>
      <c r="AI66" s="165" t="s">
        <v>121</v>
      </c>
      <c r="AJ66" s="165" t="s">
        <v>121</v>
      </c>
      <c r="AK66" s="165" t="s">
        <v>121</v>
      </c>
      <c r="AL66" s="165" t="s">
        <v>121</v>
      </c>
      <c r="AM66" s="165" t="s">
        <v>121</v>
      </c>
      <c r="AN66" s="165" t="s">
        <v>121</v>
      </c>
      <c r="AO66" s="165" t="s">
        <v>120</v>
      </c>
      <c r="AP66" s="165" t="s">
        <v>121</v>
      </c>
    </row>
    <row r="67" spans="1:42" x14ac:dyDescent="0.3">
      <c r="A67" s="206"/>
      <c r="B67" s="20" t="s">
        <v>224</v>
      </c>
      <c r="C67" s="136"/>
      <c r="D67" s="136"/>
      <c r="E67" s="136"/>
      <c r="F67" s="136"/>
      <c r="G67" s="136"/>
      <c r="H67" s="136"/>
      <c r="I67" s="136"/>
      <c r="J67" s="136"/>
      <c r="K67" s="136"/>
      <c r="L67" s="136"/>
      <c r="M67" s="152"/>
      <c r="N67" s="152"/>
      <c r="O67" s="152"/>
      <c r="P67" s="152"/>
      <c r="Q67" s="152"/>
      <c r="R67" s="152"/>
      <c r="S67" s="152"/>
      <c r="T67" s="152"/>
      <c r="U67" s="152"/>
      <c r="V67" s="152"/>
      <c r="W67" s="135"/>
      <c r="X67" s="135"/>
      <c r="Y67" s="135"/>
      <c r="Z67" s="135"/>
      <c r="AA67" s="135"/>
      <c r="AB67" s="135"/>
      <c r="AC67" s="135"/>
      <c r="AD67" s="135"/>
      <c r="AE67" s="135"/>
      <c r="AF67" s="135"/>
      <c r="AG67" s="165"/>
      <c r="AH67" s="165"/>
      <c r="AI67" s="165"/>
      <c r="AJ67" s="165"/>
      <c r="AK67" s="165"/>
      <c r="AL67" s="165"/>
      <c r="AM67" s="165"/>
      <c r="AN67" s="165"/>
      <c r="AO67" s="165"/>
      <c r="AP67" s="165"/>
    </row>
    <row r="68" spans="1:42" x14ac:dyDescent="0.3">
      <c r="A68" s="206"/>
      <c r="B68" s="47" t="s">
        <v>225</v>
      </c>
      <c r="C68" s="136" t="s">
        <v>120</v>
      </c>
      <c r="D68" s="136" t="s">
        <v>120</v>
      </c>
      <c r="E68" s="136" t="s">
        <v>120</v>
      </c>
      <c r="F68" s="136" t="s">
        <v>120</v>
      </c>
      <c r="G68" s="136" t="s">
        <v>120</v>
      </c>
      <c r="H68" s="136" t="s">
        <v>120</v>
      </c>
      <c r="I68" s="136" t="s">
        <v>120</v>
      </c>
      <c r="J68" s="136" t="s">
        <v>120</v>
      </c>
      <c r="K68" s="136" t="s">
        <v>121</v>
      </c>
      <c r="L68" s="136" t="s">
        <v>120</v>
      </c>
      <c r="M68" s="152" t="s">
        <v>121</v>
      </c>
      <c r="N68" s="152" t="s">
        <v>121</v>
      </c>
      <c r="O68" s="152" t="s">
        <v>120</v>
      </c>
      <c r="P68" s="152" t="s">
        <v>120</v>
      </c>
      <c r="Q68" s="152" t="s">
        <v>120</v>
      </c>
      <c r="R68" s="152" t="s">
        <v>120</v>
      </c>
      <c r="S68" s="152" t="s">
        <v>120</v>
      </c>
      <c r="T68" s="152" t="s">
        <v>120</v>
      </c>
      <c r="U68" s="152" t="s">
        <v>120</v>
      </c>
      <c r="V68" s="152" t="s">
        <v>121</v>
      </c>
      <c r="W68" s="135" t="s">
        <v>120</v>
      </c>
      <c r="X68" s="135" t="s">
        <v>120</v>
      </c>
      <c r="Y68" s="135" t="s">
        <v>120</v>
      </c>
      <c r="Z68" s="135" t="s">
        <v>120</v>
      </c>
      <c r="AA68" s="135" t="s">
        <v>120</v>
      </c>
      <c r="AB68" s="135" t="s">
        <v>120</v>
      </c>
      <c r="AC68" s="135" t="s">
        <v>120</v>
      </c>
      <c r="AD68" s="135" t="s">
        <v>121</v>
      </c>
      <c r="AE68" s="135" t="s">
        <v>120</v>
      </c>
      <c r="AF68" s="135" t="s">
        <v>120</v>
      </c>
      <c r="AG68" s="165" t="s">
        <v>121</v>
      </c>
      <c r="AH68" s="165" t="s">
        <v>120</v>
      </c>
      <c r="AI68" s="165" t="s">
        <v>120</v>
      </c>
      <c r="AJ68" s="165" t="s">
        <v>120</v>
      </c>
      <c r="AK68" s="165" t="s">
        <v>121</v>
      </c>
      <c r="AL68" s="165" t="s">
        <v>120</v>
      </c>
      <c r="AM68" s="165" t="s">
        <v>120</v>
      </c>
      <c r="AN68" s="165" t="s">
        <v>121</v>
      </c>
      <c r="AO68" s="165" t="s">
        <v>120</v>
      </c>
      <c r="AP68" s="165" t="s">
        <v>120</v>
      </c>
    </row>
    <row r="69" spans="1:42" x14ac:dyDescent="0.3">
      <c r="A69" s="206"/>
      <c r="B69" s="47" t="s">
        <v>226</v>
      </c>
      <c r="C69" s="136" t="s">
        <v>120</v>
      </c>
      <c r="D69" s="136" t="s">
        <v>120</v>
      </c>
      <c r="E69" s="136" t="s">
        <v>120</v>
      </c>
      <c r="F69" s="136" t="s">
        <v>120</v>
      </c>
      <c r="G69" s="136" t="s">
        <v>120</v>
      </c>
      <c r="H69" s="136" t="s">
        <v>120</v>
      </c>
      <c r="I69" s="136" t="s">
        <v>120</v>
      </c>
      <c r="J69" s="136" t="s">
        <v>120</v>
      </c>
      <c r="K69" s="136" t="s">
        <v>120</v>
      </c>
      <c r="L69" s="136" t="s">
        <v>120</v>
      </c>
      <c r="M69" s="152" t="s">
        <v>120</v>
      </c>
      <c r="N69" s="152" t="s">
        <v>120</v>
      </c>
      <c r="O69" s="152" t="s">
        <v>120</v>
      </c>
      <c r="P69" s="152" t="s">
        <v>120</v>
      </c>
      <c r="Q69" s="152" t="s">
        <v>120</v>
      </c>
      <c r="R69" s="152" t="s">
        <v>121</v>
      </c>
      <c r="S69" s="152" t="s">
        <v>120</v>
      </c>
      <c r="T69" s="152" t="s">
        <v>120</v>
      </c>
      <c r="U69" s="152" t="s">
        <v>120</v>
      </c>
      <c r="V69" s="152" t="s">
        <v>120</v>
      </c>
      <c r="W69" s="135" t="s">
        <v>120</v>
      </c>
      <c r="X69" s="135" t="s">
        <v>120</v>
      </c>
      <c r="Y69" s="135" t="s">
        <v>120</v>
      </c>
      <c r="Z69" s="135" t="s">
        <v>121</v>
      </c>
      <c r="AA69" s="135" t="s">
        <v>120</v>
      </c>
      <c r="AB69" s="135" t="s">
        <v>120</v>
      </c>
      <c r="AC69" s="135" t="s">
        <v>120</v>
      </c>
      <c r="AD69" s="135" t="s">
        <v>120</v>
      </c>
      <c r="AE69" s="135" t="s">
        <v>120</v>
      </c>
      <c r="AF69" s="135" t="s">
        <v>120</v>
      </c>
      <c r="AG69" s="165" t="s">
        <v>120</v>
      </c>
      <c r="AH69" s="165" t="s">
        <v>120</v>
      </c>
      <c r="AI69" s="165" t="s">
        <v>120</v>
      </c>
      <c r="AJ69" s="165" t="s">
        <v>120</v>
      </c>
      <c r="AK69" s="165" t="s">
        <v>120</v>
      </c>
      <c r="AL69" s="165" t="s">
        <v>120</v>
      </c>
      <c r="AM69" s="165" t="s">
        <v>120</v>
      </c>
      <c r="AN69" s="165" t="s">
        <v>120</v>
      </c>
      <c r="AO69" s="165" t="s">
        <v>120</v>
      </c>
      <c r="AP69" s="165" t="s">
        <v>120</v>
      </c>
    </row>
    <row r="70" spans="1:42" x14ac:dyDescent="0.3">
      <c r="A70" s="206"/>
      <c r="B70" s="47" t="s">
        <v>227</v>
      </c>
      <c r="C70" s="136" t="s">
        <v>120</v>
      </c>
      <c r="D70" s="136" t="s">
        <v>120</v>
      </c>
      <c r="E70" s="136" t="s">
        <v>120</v>
      </c>
      <c r="F70" s="136" t="s">
        <v>120</v>
      </c>
      <c r="G70" s="136" t="s">
        <v>121</v>
      </c>
      <c r="H70" s="136" t="s">
        <v>120</v>
      </c>
      <c r="I70" s="136" t="s">
        <v>120</v>
      </c>
      <c r="J70" s="136" t="s">
        <v>120</v>
      </c>
      <c r="K70" s="136" t="s">
        <v>120</v>
      </c>
      <c r="L70" s="136" t="s">
        <v>120</v>
      </c>
      <c r="M70" s="152" t="s">
        <v>120</v>
      </c>
      <c r="N70" s="152" t="s">
        <v>120</v>
      </c>
      <c r="O70" s="152" t="s">
        <v>120</v>
      </c>
      <c r="P70" s="152" t="s">
        <v>120</v>
      </c>
      <c r="Q70" s="152" t="s">
        <v>120</v>
      </c>
      <c r="R70" s="152" t="s">
        <v>120</v>
      </c>
      <c r="S70" s="152" t="s">
        <v>120</v>
      </c>
      <c r="T70" s="152" t="s">
        <v>120</v>
      </c>
      <c r="U70" s="152" t="s">
        <v>120</v>
      </c>
      <c r="V70" s="152" t="s">
        <v>120</v>
      </c>
      <c r="W70" s="135" t="s">
        <v>120</v>
      </c>
      <c r="X70" s="135" t="s">
        <v>120</v>
      </c>
      <c r="Y70" s="135" t="s">
        <v>120</v>
      </c>
      <c r="Z70" s="135" t="s">
        <v>120</v>
      </c>
      <c r="AA70" s="135" t="s">
        <v>120</v>
      </c>
      <c r="AB70" s="135" t="s">
        <v>120</v>
      </c>
      <c r="AC70" s="135" t="s">
        <v>120</v>
      </c>
      <c r="AD70" s="135" t="s">
        <v>121</v>
      </c>
      <c r="AE70" s="135" t="s">
        <v>120</v>
      </c>
      <c r="AF70" s="135" t="s">
        <v>120</v>
      </c>
      <c r="AG70" s="165" t="s">
        <v>120</v>
      </c>
      <c r="AH70" s="165" t="s">
        <v>120</v>
      </c>
      <c r="AI70" s="165" t="s">
        <v>120</v>
      </c>
      <c r="AJ70" s="165" t="s">
        <v>120</v>
      </c>
      <c r="AK70" s="165" t="s">
        <v>120</v>
      </c>
      <c r="AL70" s="165" t="s">
        <v>120</v>
      </c>
      <c r="AM70" s="165" t="s">
        <v>120</v>
      </c>
      <c r="AN70" s="165" t="s">
        <v>120</v>
      </c>
      <c r="AO70" s="165" t="s">
        <v>120</v>
      </c>
      <c r="AP70" s="165" t="s">
        <v>120</v>
      </c>
    </row>
    <row r="71" spans="1:42" x14ac:dyDescent="0.3">
      <c r="A71" s="206"/>
      <c r="B71" s="47" t="s">
        <v>228</v>
      </c>
      <c r="C71" s="136" t="s">
        <v>120</v>
      </c>
      <c r="D71" s="136" t="s">
        <v>121</v>
      </c>
      <c r="E71" s="136" t="s">
        <v>120</v>
      </c>
      <c r="F71" s="136" t="s">
        <v>120</v>
      </c>
      <c r="G71" s="136" t="s">
        <v>120</v>
      </c>
      <c r="H71" s="136" t="s">
        <v>121</v>
      </c>
      <c r="I71" s="136" t="s">
        <v>120</v>
      </c>
      <c r="J71" s="136" t="s">
        <v>121</v>
      </c>
      <c r="K71" s="136" t="s">
        <v>121</v>
      </c>
      <c r="L71" s="136" t="s">
        <v>121</v>
      </c>
      <c r="M71" s="152" t="s">
        <v>121</v>
      </c>
      <c r="N71" s="152" t="s">
        <v>121</v>
      </c>
      <c r="O71" s="152" t="s">
        <v>120</v>
      </c>
      <c r="P71" s="152" t="s">
        <v>120</v>
      </c>
      <c r="Q71" s="152" t="s">
        <v>120</v>
      </c>
      <c r="R71" s="152" t="s">
        <v>120</v>
      </c>
      <c r="S71" s="152" t="s">
        <v>120</v>
      </c>
      <c r="T71" s="152" t="s">
        <v>120</v>
      </c>
      <c r="U71" s="152" t="s">
        <v>120</v>
      </c>
      <c r="V71" s="152" t="s">
        <v>121</v>
      </c>
      <c r="W71" s="135" t="s">
        <v>121</v>
      </c>
      <c r="X71" s="135" t="s">
        <v>120</v>
      </c>
      <c r="Y71" s="135" t="s">
        <v>121</v>
      </c>
      <c r="Z71" s="135" t="s">
        <v>121</v>
      </c>
      <c r="AA71" s="135" t="s">
        <v>121</v>
      </c>
      <c r="AB71" s="135" t="s">
        <v>121</v>
      </c>
      <c r="AC71" s="135" t="s">
        <v>120</v>
      </c>
      <c r="AD71" s="135" t="s">
        <v>120</v>
      </c>
      <c r="AE71" s="135" t="s">
        <v>120</v>
      </c>
      <c r="AF71" s="135" t="s">
        <v>121</v>
      </c>
      <c r="AG71" s="165" t="s">
        <v>121</v>
      </c>
      <c r="AH71" s="165" t="s">
        <v>120</v>
      </c>
      <c r="AI71" s="165" t="s">
        <v>121</v>
      </c>
      <c r="AJ71" s="165" t="s">
        <v>120</v>
      </c>
      <c r="AK71" s="165" t="s">
        <v>120</v>
      </c>
      <c r="AL71" s="165" t="s">
        <v>120</v>
      </c>
      <c r="AM71" s="165" t="s">
        <v>121</v>
      </c>
      <c r="AN71" s="165" t="s">
        <v>121</v>
      </c>
      <c r="AO71" s="165" t="s">
        <v>121</v>
      </c>
      <c r="AP71" s="165" t="s">
        <v>120</v>
      </c>
    </row>
    <row r="72" spans="1:42" x14ac:dyDescent="0.3">
      <c r="A72" s="206"/>
      <c r="B72" s="47" t="s">
        <v>229</v>
      </c>
      <c r="C72" s="136" t="s">
        <v>120</v>
      </c>
      <c r="D72" s="136" t="s">
        <v>120</v>
      </c>
      <c r="E72" s="136" t="s">
        <v>120</v>
      </c>
      <c r="F72" s="136" t="s">
        <v>121</v>
      </c>
      <c r="G72" s="136" t="s">
        <v>120</v>
      </c>
      <c r="H72" s="136" t="s">
        <v>121</v>
      </c>
      <c r="I72" s="136" t="s">
        <v>120</v>
      </c>
      <c r="J72" s="136" t="s">
        <v>120</v>
      </c>
      <c r="K72" s="136" t="s">
        <v>121</v>
      </c>
      <c r="L72" s="136" t="s">
        <v>121</v>
      </c>
      <c r="M72" s="152" t="s">
        <v>120</v>
      </c>
      <c r="N72" s="152" t="s">
        <v>120</v>
      </c>
      <c r="O72" s="152" t="s">
        <v>120</v>
      </c>
      <c r="P72" s="152" t="s">
        <v>120</v>
      </c>
      <c r="Q72" s="152" t="s">
        <v>120</v>
      </c>
      <c r="R72" s="152" t="s">
        <v>120</v>
      </c>
      <c r="S72" s="152" t="s">
        <v>120</v>
      </c>
      <c r="T72" s="152" t="s">
        <v>120</v>
      </c>
      <c r="U72" s="152" t="s">
        <v>120</v>
      </c>
      <c r="V72" s="152" t="s">
        <v>121</v>
      </c>
      <c r="W72" s="135" t="s">
        <v>120</v>
      </c>
      <c r="X72" s="135" t="s">
        <v>120</v>
      </c>
      <c r="Y72" s="135" t="s">
        <v>121</v>
      </c>
      <c r="Z72" s="135" t="s">
        <v>120</v>
      </c>
      <c r="AA72" s="135" t="s">
        <v>120</v>
      </c>
      <c r="AB72" s="135" t="s">
        <v>121</v>
      </c>
      <c r="AC72" s="135" t="s">
        <v>121</v>
      </c>
      <c r="AD72" s="135" t="s">
        <v>121</v>
      </c>
      <c r="AE72" s="135" t="s">
        <v>120</v>
      </c>
      <c r="AF72" s="135" t="s">
        <v>120</v>
      </c>
      <c r="AG72" s="165" t="s">
        <v>120</v>
      </c>
      <c r="AH72" s="165" t="s">
        <v>120</v>
      </c>
      <c r="AI72" s="165" t="s">
        <v>121</v>
      </c>
      <c r="AJ72" s="165" t="s">
        <v>120</v>
      </c>
      <c r="AK72" s="165" t="s">
        <v>121</v>
      </c>
      <c r="AL72" s="165" t="s">
        <v>120</v>
      </c>
      <c r="AM72" s="165" t="s">
        <v>120</v>
      </c>
      <c r="AN72" s="165" t="s">
        <v>120</v>
      </c>
      <c r="AO72" s="165" t="s">
        <v>120</v>
      </c>
      <c r="AP72" s="165" t="s">
        <v>120</v>
      </c>
    </row>
    <row r="73" spans="1:42" x14ac:dyDescent="0.3">
      <c r="A73" s="206"/>
      <c r="B73" s="47" t="s">
        <v>230</v>
      </c>
      <c r="C73" s="136" t="s">
        <v>121</v>
      </c>
      <c r="D73" s="136" t="s">
        <v>121</v>
      </c>
      <c r="E73" s="136" t="s">
        <v>121</v>
      </c>
      <c r="F73" s="136" t="s">
        <v>121</v>
      </c>
      <c r="G73" s="136" t="s">
        <v>120</v>
      </c>
      <c r="H73" s="136" t="s">
        <v>121</v>
      </c>
      <c r="I73" s="136" t="s">
        <v>120</v>
      </c>
      <c r="J73" s="136" t="s">
        <v>121</v>
      </c>
      <c r="K73" s="136" t="s">
        <v>121</v>
      </c>
      <c r="L73" s="136" t="s">
        <v>121</v>
      </c>
      <c r="M73" s="152" t="s">
        <v>120</v>
      </c>
      <c r="N73" s="152" t="s">
        <v>121</v>
      </c>
      <c r="O73" s="152" t="s">
        <v>120</v>
      </c>
      <c r="P73" s="152" t="s">
        <v>121</v>
      </c>
      <c r="Q73" s="152" t="s">
        <v>121</v>
      </c>
      <c r="R73" s="152" t="s">
        <v>120</v>
      </c>
      <c r="S73" s="152" t="s">
        <v>121</v>
      </c>
      <c r="T73" s="152" t="s">
        <v>120</v>
      </c>
      <c r="U73" s="152" t="s">
        <v>120</v>
      </c>
      <c r="V73" s="152" t="s">
        <v>121</v>
      </c>
      <c r="W73" s="135" t="s">
        <v>120</v>
      </c>
      <c r="X73" s="135" t="s">
        <v>120</v>
      </c>
      <c r="Y73" s="135" t="s">
        <v>120</v>
      </c>
      <c r="Z73" s="135" t="s">
        <v>121</v>
      </c>
      <c r="AA73" s="135" t="s">
        <v>120</v>
      </c>
      <c r="AB73" s="135" t="s">
        <v>121</v>
      </c>
      <c r="AC73" s="135" t="s">
        <v>120</v>
      </c>
      <c r="AD73" s="135" t="s">
        <v>120</v>
      </c>
      <c r="AE73" s="135" t="s">
        <v>120</v>
      </c>
      <c r="AF73" s="135" t="s">
        <v>120</v>
      </c>
      <c r="AG73" s="165" t="s">
        <v>120</v>
      </c>
      <c r="AH73" s="165" t="s">
        <v>120</v>
      </c>
      <c r="AI73" s="165" t="s">
        <v>120</v>
      </c>
      <c r="AJ73" s="165" t="s">
        <v>120</v>
      </c>
      <c r="AK73" s="165" t="s">
        <v>120</v>
      </c>
      <c r="AL73" s="165" t="s">
        <v>121</v>
      </c>
      <c r="AM73" s="165" t="s">
        <v>121</v>
      </c>
      <c r="AN73" s="165" t="s">
        <v>121</v>
      </c>
      <c r="AO73" s="165" t="s">
        <v>121</v>
      </c>
      <c r="AP73" s="165" t="s">
        <v>120</v>
      </c>
    </row>
    <row r="74" spans="1:42" x14ac:dyDescent="0.3">
      <c r="A74" s="206"/>
      <c r="B74" s="47" t="s">
        <v>231</v>
      </c>
      <c r="C74" s="136" t="s">
        <v>120</v>
      </c>
      <c r="D74" s="136" t="s">
        <v>120</v>
      </c>
      <c r="E74" s="136" t="s">
        <v>120</v>
      </c>
      <c r="F74" s="136" t="s">
        <v>120</v>
      </c>
      <c r="G74" s="136" t="s">
        <v>120</v>
      </c>
      <c r="H74" s="136" t="s">
        <v>121</v>
      </c>
      <c r="I74" s="136" t="s">
        <v>120</v>
      </c>
      <c r="J74" s="136" t="s">
        <v>120</v>
      </c>
      <c r="K74" s="136" t="s">
        <v>120</v>
      </c>
      <c r="L74" s="136" t="s">
        <v>120</v>
      </c>
      <c r="M74" s="152" t="s">
        <v>120</v>
      </c>
      <c r="N74" s="152" t="s">
        <v>121</v>
      </c>
      <c r="O74" s="152" t="s">
        <v>120</v>
      </c>
      <c r="P74" s="152" t="s">
        <v>120</v>
      </c>
      <c r="Q74" s="152" t="s">
        <v>120</v>
      </c>
      <c r="R74" s="152" t="s">
        <v>120</v>
      </c>
      <c r="S74" s="152" t="s">
        <v>120</v>
      </c>
      <c r="T74" s="152" t="s">
        <v>120</v>
      </c>
      <c r="U74" s="152" t="s">
        <v>120</v>
      </c>
      <c r="V74" s="152" t="s">
        <v>120</v>
      </c>
      <c r="W74" s="135" t="s">
        <v>120</v>
      </c>
      <c r="X74" s="135" t="s">
        <v>120</v>
      </c>
      <c r="Y74" s="135" t="s">
        <v>120</v>
      </c>
      <c r="Z74" s="135" t="s">
        <v>120</v>
      </c>
      <c r="AA74" s="135" t="s">
        <v>120</v>
      </c>
      <c r="AB74" s="135" t="s">
        <v>120</v>
      </c>
      <c r="AC74" s="135" t="s">
        <v>120</v>
      </c>
      <c r="AD74" s="135" t="s">
        <v>121</v>
      </c>
      <c r="AE74" s="135" t="s">
        <v>120</v>
      </c>
      <c r="AF74" s="135" t="s">
        <v>121</v>
      </c>
      <c r="AG74" s="165" t="s">
        <v>120</v>
      </c>
      <c r="AH74" s="165" t="s">
        <v>120</v>
      </c>
      <c r="AI74" s="165" t="s">
        <v>120</v>
      </c>
      <c r="AJ74" s="165" t="s">
        <v>120</v>
      </c>
      <c r="AK74" s="165" t="s">
        <v>120</v>
      </c>
      <c r="AL74" s="165" t="s">
        <v>120</v>
      </c>
      <c r="AM74" s="165" t="s">
        <v>120</v>
      </c>
      <c r="AN74" s="165" t="s">
        <v>120</v>
      </c>
      <c r="AO74" s="165" t="s">
        <v>120</v>
      </c>
      <c r="AP74" s="165" t="s">
        <v>120</v>
      </c>
    </row>
    <row r="75" spans="1:42" x14ac:dyDescent="0.3">
      <c r="A75" s="206"/>
      <c r="B75" s="47" t="s">
        <v>232</v>
      </c>
      <c r="C75" s="136" t="s">
        <v>120</v>
      </c>
      <c r="D75" s="136" t="s">
        <v>121</v>
      </c>
      <c r="E75" s="136" t="s">
        <v>121</v>
      </c>
      <c r="F75" s="136" t="s">
        <v>121</v>
      </c>
      <c r="G75" s="136" t="s">
        <v>120</v>
      </c>
      <c r="H75" s="136" t="s">
        <v>121</v>
      </c>
      <c r="I75" s="136" t="s">
        <v>121</v>
      </c>
      <c r="J75" s="136" t="s">
        <v>120</v>
      </c>
      <c r="K75" s="136" t="s">
        <v>121</v>
      </c>
      <c r="L75" s="136" t="s">
        <v>121</v>
      </c>
      <c r="M75" s="152" t="s">
        <v>121</v>
      </c>
      <c r="N75" s="152" t="s">
        <v>121</v>
      </c>
      <c r="O75" s="152" t="s">
        <v>120</v>
      </c>
      <c r="P75" s="152" t="s">
        <v>120</v>
      </c>
      <c r="Q75" s="152" t="s">
        <v>120</v>
      </c>
      <c r="R75" s="152" t="s">
        <v>120</v>
      </c>
      <c r="S75" s="152" t="s">
        <v>120</v>
      </c>
      <c r="T75" s="152" t="s">
        <v>120</v>
      </c>
      <c r="U75" s="152" t="s">
        <v>120</v>
      </c>
      <c r="V75" s="152" t="s">
        <v>121</v>
      </c>
      <c r="W75" s="135" t="s">
        <v>120</v>
      </c>
      <c r="X75" s="135" t="s">
        <v>120</v>
      </c>
      <c r="Y75" s="135" t="s">
        <v>120</v>
      </c>
      <c r="Z75" s="135" t="s">
        <v>120</v>
      </c>
      <c r="AA75" s="135" t="s">
        <v>121</v>
      </c>
      <c r="AB75" s="135" t="s">
        <v>121</v>
      </c>
      <c r="AC75" s="135" t="s">
        <v>121</v>
      </c>
      <c r="AD75" s="135" t="s">
        <v>121</v>
      </c>
      <c r="AE75" s="135" t="s">
        <v>121</v>
      </c>
      <c r="AF75" s="135" t="s">
        <v>121</v>
      </c>
      <c r="AG75" s="165" t="s">
        <v>121</v>
      </c>
      <c r="AH75" s="165" t="s">
        <v>121</v>
      </c>
      <c r="AI75" s="165" t="s">
        <v>120</v>
      </c>
      <c r="AJ75" s="165" t="s">
        <v>120</v>
      </c>
      <c r="AK75" s="165" t="s">
        <v>121</v>
      </c>
      <c r="AL75" s="165" t="s">
        <v>121</v>
      </c>
      <c r="AM75" s="165" t="s">
        <v>121</v>
      </c>
      <c r="AN75" s="165" t="s">
        <v>120</v>
      </c>
      <c r="AO75" s="165" t="s">
        <v>121</v>
      </c>
      <c r="AP75" s="165" t="s">
        <v>121</v>
      </c>
    </row>
    <row r="76" spans="1:42" ht="30" x14ac:dyDescent="0.3">
      <c r="A76" s="206"/>
      <c r="B76" s="20" t="s">
        <v>233</v>
      </c>
      <c r="C76" s="136" t="s">
        <v>121</v>
      </c>
      <c r="D76" s="136" t="s">
        <v>121</v>
      </c>
      <c r="E76" s="136" t="s">
        <v>121</v>
      </c>
      <c r="F76" s="136" t="s">
        <v>121</v>
      </c>
      <c r="G76" s="136" t="s">
        <v>120</v>
      </c>
      <c r="H76" s="136" t="s">
        <v>121</v>
      </c>
      <c r="I76" s="136" t="s">
        <v>121</v>
      </c>
      <c r="J76" s="136" t="s">
        <v>121</v>
      </c>
      <c r="K76" s="136" t="s">
        <v>121</v>
      </c>
      <c r="L76" s="136" t="s">
        <v>121</v>
      </c>
      <c r="M76" s="152" t="s">
        <v>121</v>
      </c>
      <c r="N76" s="152" t="s">
        <v>121</v>
      </c>
      <c r="O76" s="152" t="s">
        <v>120</v>
      </c>
      <c r="P76" s="152" t="s">
        <v>121</v>
      </c>
      <c r="Q76" s="152" t="s">
        <v>121</v>
      </c>
      <c r="R76" s="152" t="s">
        <v>121</v>
      </c>
      <c r="S76" s="152" t="s">
        <v>121</v>
      </c>
      <c r="T76" s="152" t="s">
        <v>121</v>
      </c>
      <c r="U76" s="152" t="s">
        <v>121</v>
      </c>
      <c r="V76" s="152" t="s">
        <v>121</v>
      </c>
      <c r="W76" s="135" t="s">
        <v>121</v>
      </c>
      <c r="X76" s="135" t="s">
        <v>121</v>
      </c>
      <c r="Y76" s="135" t="s">
        <v>121</v>
      </c>
      <c r="Z76" s="135" t="s">
        <v>121</v>
      </c>
      <c r="AA76" s="135" t="s">
        <v>234</v>
      </c>
      <c r="AB76" s="135" t="s">
        <v>121</v>
      </c>
      <c r="AC76" s="135" t="s">
        <v>121</v>
      </c>
      <c r="AD76" s="135" t="s">
        <v>235</v>
      </c>
      <c r="AE76" s="135" t="s">
        <v>121</v>
      </c>
      <c r="AF76" s="135" t="s">
        <v>121</v>
      </c>
      <c r="AG76" s="165" t="s">
        <v>121</v>
      </c>
      <c r="AH76" s="165" t="s">
        <v>121</v>
      </c>
      <c r="AI76" s="165" t="s">
        <v>121</v>
      </c>
      <c r="AJ76" s="165" t="s">
        <v>121</v>
      </c>
      <c r="AK76" s="165" t="s">
        <v>121</v>
      </c>
      <c r="AL76" s="165" t="s">
        <v>121</v>
      </c>
      <c r="AM76" s="165" t="s">
        <v>121</v>
      </c>
      <c r="AN76" s="165" t="s">
        <v>121</v>
      </c>
      <c r="AO76" s="165" t="s">
        <v>121</v>
      </c>
      <c r="AP76" s="165" t="s">
        <v>121</v>
      </c>
    </row>
    <row r="77" spans="1:42" x14ac:dyDescent="0.3">
      <c r="A77" s="6"/>
      <c r="B77" s="7"/>
      <c r="C77" s="163"/>
      <c r="D77" s="163"/>
      <c r="E77" s="163"/>
      <c r="F77" s="163"/>
      <c r="G77" s="163"/>
      <c r="H77" s="163"/>
      <c r="I77" s="163"/>
      <c r="J77" s="163"/>
      <c r="K77" s="163"/>
      <c r="L77" s="163"/>
      <c r="AG77" s="196"/>
      <c r="AH77" s="196"/>
      <c r="AI77" s="196"/>
      <c r="AJ77" s="196"/>
      <c r="AK77" s="196"/>
      <c r="AL77" s="196"/>
      <c r="AM77" s="196"/>
      <c r="AN77" s="196"/>
      <c r="AO77" s="196"/>
      <c r="AP77" s="196"/>
    </row>
    <row r="78" spans="1:42" ht="60" x14ac:dyDescent="0.3">
      <c r="A78" s="207" t="s">
        <v>236</v>
      </c>
      <c r="B78" s="142" t="s">
        <v>237</v>
      </c>
      <c r="C78" s="136" t="s">
        <v>238</v>
      </c>
      <c r="D78" s="136" t="s">
        <v>239</v>
      </c>
      <c r="E78" s="136" t="s">
        <v>240</v>
      </c>
      <c r="F78" s="136" t="s">
        <v>241</v>
      </c>
      <c r="G78" s="136" t="s">
        <v>242</v>
      </c>
      <c r="H78" s="136" t="s">
        <v>243</v>
      </c>
      <c r="I78" s="136" t="s">
        <v>243</v>
      </c>
      <c r="J78" s="136" t="s">
        <v>244</v>
      </c>
      <c r="K78" s="136" t="s">
        <v>245</v>
      </c>
      <c r="L78" s="136" t="s">
        <v>246</v>
      </c>
      <c r="M78" s="135" t="s">
        <v>247</v>
      </c>
      <c r="N78" s="135" t="s">
        <v>76</v>
      </c>
      <c r="O78" s="135" t="s">
        <v>78</v>
      </c>
      <c r="P78" s="135" t="s">
        <v>76</v>
      </c>
      <c r="Q78" s="135" t="s">
        <v>76</v>
      </c>
      <c r="R78" s="135" t="s">
        <v>248</v>
      </c>
      <c r="S78" s="135" t="s">
        <v>249</v>
      </c>
      <c r="T78" s="135" t="s">
        <v>81</v>
      </c>
      <c r="U78" s="135" t="s">
        <v>76</v>
      </c>
      <c r="V78" s="135" t="s">
        <v>250</v>
      </c>
      <c r="W78" s="135" t="s">
        <v>251</v>
      </c>
      <c r="X78" s="197" t="s">
        <v>252</v>
      </c>
      <c r="Y78" s="136" t="s">
        <v>85</v>
      </c>
      <c r="Z78" s="193" t="s">
        <v>86</v>
      </c>
      <c r="AA78" s="198" t="s">
        <v>253</v>
      </c>
      <c r="AB78" s="135" t="s">
        <v>88</v>
      </c>
      <c r="AC78" s="135" t="s">
        <v>254</v>
      </c>
      <c r="AD78" s="135" t="s">
        <v>85</v>
      </c>
      <c r="AE78" s="135" t="s">
        <v>255</v>
      </c>
      <c r="AF78" s="135" t="s">
        <v>256</v>
      </c>
      <c r="AG78" s="191" t="s">
        <v>257</v>
      </c>
      <c r="AH78" s="199" t="s">
        <v>93</v>
      </c>
      <c r="AI78" s="191" t="s">
        <v>258</v>
      </c>
      <c r="AJ78" s="191" t="s">
        <v>259</v>
      </c>
      <c r="AK78" s="191" t="s">
        <v>253</v>
      </c>
      <c r="AL78" s="191" t="s">
        <v>90</v>
      </c>
      <c r="AM78" s="191" t="s">
        <v>260</v>
      </c>
      <c r="AN78" s="191" t="s">
        <v>261</v>
      </c>
      <c r="AO78" s="191" t="s">
        <v>90</v>
      </c>
      <c r="AP78" s="191" t="s">
        <v>262</v>
      </c>
    </row>
    <row r="79" spans="1:42" ht="45" x14ac:dyDescent="0.3">
      <c r="A79" s="207"/>
      <c r="B79" s="20" t="s">
        <v>263</v>
      </c>
      <c r="C79" s="136" t="s">
        <v>124</v>
      </c>
      <c r="D79" s="136" t="s">
        <v>125</v>
      </c>
      <c r="E79" s="136" t="s">
        <v>124</v>
      </c>
      <c r="F79" s="136" t="s">
        <v>124</v>
      </c>
      <c r="G79" s="136" t="s">
        <v>126</v>
      </c>
      <c r="H79" s="136" t="s">
        <v>124</v>
      </c>
      <c r="I79" s="136" t="s">
        <v>127</v>
      </c>
      <c r="J79" s="136" t="s">
        <v>128</v>
      </c>
      <c r="K79" s="136" t="s">
        <v>129</v>
      </c>
      <c r="L79" s="136" t="s">
        <v>129</v>
      </c>
      <c r="M79" s="135" t="s">
        <v>121</v>
      </c>
      <c r="N79" s="135" t="s">
        <v>124</v>
      </c>
      <c r="O79" s="135" t="s">
        <v>124</v>
      </c>
      <c r="P79" s="135" t="s">
        <v>124</v>
      </c>
      <c r="Q79" s="135" t="s">
        <v>264</v>
      </c>
      <c r="R79" s="135" t="s">
        <v>121</v>
      </c>
      <c r="S79" s="135" t="s">
        <v>121</v>
      </c>
      <c r="T79" s="135" t="s">
        <v>121</v>
      </c>
      <c r="U79" s="135" t="s">
        <v>121</v>
      </c>
      <c r="V79" s="135" t="s">
        <v>124</v>
      </c>
      <c r="W79" s="135" t="s">
        <v>124</v>
      </c>
      <c r="X79" s="135" t="s">
        <v>124</v>
      </c>
      <c r="Y79" s="135" t="s">
        <v>124</v>
      </c>
      <c r="Z79" s="135" t="s">
        <v>121</v>
      </c>
      <c r="AA79" s="135" t="s">
        <v>121</v>
      </c>
      <c r="AB79" s="135" t="s">
        <v>121</v>
      </c>
      <c r="AC79" s="135" t="s">
        <v>124</v>
      </c>
      <c r="AD79" s="135" t="s">
        <v>265</v>
      </c>
      <c r="AE79" s="135" t="s">
        <v>124</v>
      </c>
      <c r="AF79" s="135" t="s">
        <v>121</v>
      </c>
      <c r="AG79" s="152" t="s">
        <v>121</v>
      </c>
      <c r="AH79" s="152" t="s">
        <v>121</v>
      </c>
      <c r="AI79" s="152" t="s">
        <v>124</v>
      </c>
      <c r="AJ79" s="152" t="s">
        <v>121</v>
      </c>
      <c r="AK79" s="152" t="s">
        <v>121</v>
      </c>
      <c r="AL79" s="152" t="s">
        <v>124</v>
      </c>
      <c r="AM79" s="152" t="s">
        <v>124</v>
      </c>
      <c r="AN79" s="152" t="s">
        <v>266</v>
      </c>
      <c r="AO79" s="152" t="s">
        <v>124</v>
      </c>
      <c r="AP79" s="152" t="s">
        <v>124</v>
      </c>
    </row>
    <row r="80" spans="1:42" s="19" customFormat="1" ht="45" x14ac:dyDescent="0.3">
      <c r="A80" s="207"/>
      <c r="B80" s="143" t="s">
        <v>267</v>
      </c>
      <c r="C80" s="136" t="s">
        <v>121</v>
      </c>
      <c r="D80" s="136" t="s">
        <v>121</v>
      </c>
      <c r="E80" s="136" t="s">
        <v>121</v>
      </c>
      <c r="F80" s="136" t="s">
        <v>121</v>
      </c>
      <c r="G80" s="136" t="s">
        <v>121</v>
      </c>
      <c r="H80" s="136" t="s">
        <v>121</v>
      </c>
      <c r="I80" s="136" t="s">
        <v>121</v>
      </c>
      <c r="J80" s="136" t="s">
        <v>121</v>
      </c>
      <c r="K80" s="136" t="s">
        <v>120</v>
      </c>
      <c r="L80" s="136" t="s">
        <v>121</v>
      </c>
      <c r="M80" s="135" t="s">
        <v>268</v>
      </c>
      <c r="N80" s="135" t="s">
        <v>269</v>
      </c>
      <c r="O80" s="135" t="s">
        <v>270</v>
      </c>
      <c r="P80" s="135" t="s">
        <v>121</v>
      </c>
      <c r="Q80" s="135" t="s">
        <v>268</v>
      </c>
      <c r="R80" s="135" t="s">
        <v>121</v>
      </c>
      <c r="S80" s="135" t="s">
        <v>121</v>
      </c>
      <c r="T80" s="135" t="s">
        <v>271</v>
      </c>
      <c r="U80" s="135" t="s">
        <v>121</v>
      </c>
      <c r="V80" s="135" t="s">
        <v>268</v>
      </c>
      <c r="W80" s="135" t="s">
        <v>272</v>
      </c>
      <c r="X80" s="135" t="s">
        <v>273</v>
      </c>
      <c r="Y80" s="135" t="s">
        <v>273</v>
      </c>
      <c r="Z80" s="135" t="s">
        <v>273</v>
      </c>
      <c r="AA80" s="135" t="s">
        <v>273</v>
      </c>
      <c r="AB80" s="135" t="s">
        <v>274</v>
      </c>
      <c r="AC80" s="135" t="s">
        <v>273</v>
      </c>
      <c r="AD80" s="135" t="s">
        <v>273</v>
      </c>
      <c r="AE80" s="200" t="s">
        <v>275</v>
      </c>
      <c r="AF80" s="135" t="s">
        <v>273</v>
      </c>
      <c r="AG80" s="201" t="s">
        <v>273</v>
      </c>
      <c r="AH80" s="201" t="s">
        <v>276</v>
      </c>
      <c r="AI80" s="201" t="s">
        <v>273</v>
      </c>
      <c r="AJ80" s="201" t="s">
        <v>277</v>
      </c>
      <c r="AK80" s="201" t="s">
        <v>275</v>
      </c>
      <c r="AL80" s="201" t="s">
        <v>273</v>
      </c>
      <c r="AM80" s="201" t="s">
        <v>273</v>
      </c>
      <c r="AN80" s="201" t="s">
        <v>275</v>
      </c>
      <c r="AO80" s="201" t="s">
        <v>273</v>
      </c>
      <c r="AP80" s="201" t="s">
        <v>273</v>
      </c>
    </row>
    <row r="81" spans="1:42" x14ac:dyDescent="0.3">
      <c r="A81" s="207"/>
      <c r="B81" s="20" t="s">
        <v>278</v>
      </c>
      <c r="C81" s="136" t="s">
        <v>121</v>
      </c>
      <c r="D81" s="136" t="s">
        <v>120</v>
      </c>
      <c r="E81" s="136" t="s">
        <v>121</v>
      </c>
      <c r="F81" s="136" t="s">
        <v>121</v>
      </c>
      <c r="G81" s="136" t="s">
        <v>121</v>
      </c>
      <c r="H81" s="136" t="s">
        <v>120</v>
      </c>
      <c r="I81" s="136" t="s">
        <v>120</v>
      </c>
      <c r="J81" s="136" t="s">
        <v>121</v>
      </c>
      <c r="K81" s="136" t="s">
        <v>121</v>
      </c>
      <c r="L81" s="136" t="s">
        <v>121</v>
      </c>
      <c r="M81" s="135" t="s">
        <v>121</v>
      </c>
      <c r="N81" s="135" t="s">
        <v>120</v>
      </c>
      <c r="O81" s="135" t="s">
        <v>120</v>
      </c>
      <c r="P81" s="135" t="s">
        <v>121</v>
      </c>
      <c r="Q81" s="135"/>
      <c r="R81" s="135" t="s">
        <v>121</v>
      </c>
      <c r="S81" s="135" t="s">
        <v>121</v>
      </c>
      <c r="T81" s="135" t="s">
        <v>121</v>
      </c>
      <c r="U81" s="135" t="s">
        <v>121</v>
      </c>
      <c r="V81" s="135" t="s">
        <v>121</v>
      </c>
      <c r="W81" s="135" t="s">
        <v>120</v>
      </c>
      <c r="X81" s="135" t="s">
        <v>121</v>
      </c>
      <c r="Y81" s="135" t="s">
        <v>120</v>
      </c>
      <c r="Z81" s="135" t="s">
        <v>121</v>
      </c>
      <c r="AA81" s="135" t="s">
        <v>121</v>
      </c>
      <c r="AB81" s="135" t="s">
        <v>121</v>
      </c>
      <c r="AC81" s="135" t="s">
        <v>121</v>
      </c>
      <c r="AD81" s="135" t="s">
        <v>121</v>
      </c>
      <c r="AE81" s="135" t="s">
        <v>120</v>
      </c>
      <c r="AF81" s="135" t="s">
        <v>120</v>
      </c>
      <c r="AG81" s="152" t="s">
        <v>121</v>
      </c>
      <c r="AH81" s="165" t="s">
        <v>120</v>
      </c>
      <c r="AI81" s="152" t="s">
        <v>121</v>
      </c>
      <c r="AJ81" s="165" t="s">
        <v>120</v>
      </c>
      <c r="AK81" s="165" t="s">
        <v>120</v>
      </c>
      <c r="AL81" s="165" t="s">
        <v>120</v>
      </c>
      <c r="AM81" s="152" t="s">
        <v>121</v>
      </c>
      <c r="AN81" s="165" t="s">
        <v>120</v>
      </c>
      <c r="AO81" s="152" t="s">
        <v>121</v>
      </c>
      <c r="AP81" s="152" t="s">
        <v>121</v>
      </c>
    </row>
    <row r="82" spans="1:42" ht="60" x14ac:dyDescent="0.3">
      <c r="A82" s="207"/>
      <c r="B82" s="20" t="s">
        <v>279</v>
      </c>
      <c r="C82" s="136" t="s">
        <v>280</v>
      </c>
      <c r="D82" s="136" t="s">
        <v>281</v>
      </c>
      <c r="E82" s="136" t="s">
        <v>281</v>
      </c>
      <c r="F82" s="136" t="s">
        <v>282</v>
      </c>
      <c r="G82" s="136" t="s">
        <v>283</v>
      </c>
      <c r="H82" s="136" t="s">
        <v>90</v>
      </c>
      <c r="I82" s="136" t="s">
        <v>90</v>
      </c>
      <c r="J82" s="136" t="s">
        <v>284</v>
      </c>
      <c r="K82" s="136" t="s">
        <v>90</v>
      </c>
      <c r="L82" s="136" t="s">
        <v>280</v>
      </c>
      <c r="M82" s="135" t="s">
        <v>98</v>
      </c>
      <c r="N82" s="135" t="s">
        <v>285</v>
      </c>
      <c r="O82" s="135" t="s">
        <v>286</v>
      </c>
      <c r="P82" s="135" t="s">
        <v>287</v>
      </c>
      <c r="Q82" s="135" t="s">
        <v>288</v>
      </c>
      <c r="R82" s="135" t="s">
        <v>286</v>
      </c>
      <c r="S82" s="135" t="s">
        <v>289</v>
      </c>
      <c r="T82" s="135" t="s">
        <v>290</v>
      </c>
      <c r="U82" s="135" t="s">
        <v>291</v>
      </c>
      <c r="V82" s="135" t="s">
        <v>98</v>
      </c>
      <c r="W82" s="135" t="s">
        <v>292</v>
      </c>
      <c r="X82" s="135" t="s">
        <v>98</v>
      </c>
      <c r="Y82" s="135" t="s">
        <v>293</v>
      </c>
      <c r="Z82" s="135" t="s">
        <v>294</v>
      </c>
      <c r="AA82" s="135" t="s">
        <v>98</v>
      </c>
      <c r="AB82" s="135" t="s">
        <v>295</v>
      </c>
      <c r="AC82" s="135" t="s">
        <v>254</v>
      </c>
      <c r="AD82" s="135" t="s">
        <v>293</v>
      </c>
      <c r="AE82" s="135" t="s">
        <v>296</v>
      </c>
      <c r="AF82" s="135" t="s">
        <v>98</v>
      </c>
      <c r="AG82" s="202" t="s">
        <v>297</v>
      </c>
      <c r="AH82" s="202" t="s">
        <v>298</v>
      </c>
      <c r="AI82" s="202" t="s">
        <v>299</v>
      </c>
      <c r="AJ82" s="202" t="s">
        <v>300</v>
      </c>
      <c r="AK82" s="203" t="s">
        <v>301</v>
      </c>
      <c r="AL82" s="202" t="s">
        <v>302</v>
      </c>
      <c r="AM82" s="202" t="s">
        <v>90</v>
      </c>
      <c r="AN82" s="202" t="s">
        <v>90</v>
      </c>
      <c r="AO82" s="202" t="s">
        <v>90</v>
      </c>
      <c r="AP82" s="202" t="s">
        <v>303</v>
      </c>
    </row>
    <row r="83" spans="1:42" ht="75" x14ac:dyDescent="0.3">
      <c r="A83" s="207"/>
      <c r="B83" s="20" t="s">
        <v>304</v>
      </c>
      <c r="C83" s="136" t="s">
        <v>305</v>
      </c>
      <c r="D83" s="136" t="s">
        <v>306</v>
      </c>
      <c r="E83" s="136" t="s">
        <v>307</v>
      </c>
      <c r="F83" s="136" t="s">
        <v>308</v>
      </c>
      <c r="G83" s="136" t="s">
        <v>309</v>
      </c>
      <c r="H83" s="136" t="s">
        <v>133</v>
      </c>
      <c r="I83" s="136" t="s">
        <v>133</v>
      </c>
      <c r="J83" s="136" t="s">
        <v>310</v>
      </c>
      <c r="K83" s="136" t="s">
        <v>310</v>
      </c>
      <c r="L83" s="136" t="s">
        <v>310</v>
      </c>
      <c r="M83" s="135" t="s">
        <v>310</v>
      </c>
      <c r="N83" s="135" t="s">
        <v>311</v>
      </c>
      <c r="O83" s="135" t="s">
        <v>312</v>
      </c>
      <c r="P83" s="135" t="s">
        <v>313</v>
      </c>
      <c r="Q83" s="135" t="s">
        <v>305</v>
      </c>
      <c r="R83" s="135" t="s">
        <v>314</v>
      </c>
      <c r="S83" s="135" t="s">
        <v>315</v>
      </c>
      <c r="T83" s="135" t="s">
        <v>305</v>
      </c>
      <c r="U83" s="135" t="s">
        <v>316</v>
      </c>
      <c r="V83" s="135" t="s">
        <v>310</v>
      </c>
      <c r="W83" s="135" t="s">
        <v>310</v>
      </c>
      <c r="X83" s="135" t="s">
        <v>317</v>
      </c>
      <c r="Y83" s="135" t="s">
        <v>318</v>
      </c>
      <c r="Z83" s="135" t="s">
        <v>305</v>
      </c>
      <c r="AA83" s="135" t="s">
        <v>121</v>
      </c>
      <c r="AB83" s="135" t="s">
        <v>121</v>
      </c>
      <c r="AC83" s="135" t="s">
        <v>319</v>
      </c>
      <c r="AD83" s="135" t="s">
        <v>121</v>
      </c>
      <c r="AE83" s="135" t="s">
        <v>320</v>
      </c>
      <c r="AF83" s="135" t="s">
        <v>121</v>
      </c>
      <c r="AG83" s="202" t="s">
        <v>310</v>
      </c>
      <c r="AH83" s="202" t="s">
        <v>321</v>
      </c>
      <c r="AI83" s="202" t="s">
        <v>322</v>
      </c>
      <c r="AJ83" s="202" t="s">
        <v>323</v>
      </c>
      <c r="AK83" s="202" t="s">
        <v>310</v>
      </c>
      <c r="AL83" s="202" t="s">
        <v>324</v>
      </c>
      <c r="AM83" s="202" t="s">
        <v>325</v>
      </c>
      <c r="AN83" s="202" t="s">
        <v>121</v>
      </c>
      <c r="AO83" s="202" t="s">
        <v>326</v>
      </c>
      <c r="AP83" s="202" t="s">
        <v>323</v>
      </c>
    </row>
  </sheetData>
  <mergeCells count="7">
    <mergeCell ref="A2:G7"/>
    <mergeCell ref="A57:A76"/>
    <mergeCell ref="A78:A83"/>
    <mergeCell ref="A10:A14"/>
    <mergeCell ref="A16:A21"/>
    <mergeCell ref="A23:A51"/>
    <mergeCell ref="A53:A55"/>
  </mergeCells>
  <phoneticPr fontId="2"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BC80B-DA99-4F59-9145-06FEECCC24F7}">
  <dimension ref="A1:BL220"/>
  <sheetViews>
    <sheetView showGridLines="0" tabSelected="1" topLeftCell="D203" zoomScale="55" zoomScaleNormal="55" workbookViewId="0">
      <selection activeCell="E210" sqref="E210"/>
    </sheetView>
  </sheetViews>
  <sheetFormatPr defaultColWidth="9.1796875" defaultRowHeight="14" x14ac:dyDescent="0.35"/>
  <cols>
    <col min="1" max="1" width="4.81640625" style="3" customWidth="1"/>
    <col min="2" max="2" width="33.453125" style="3" customWidth="1"/>
    <col min="3" max="3" width="25.1796875" style="79" customWidth="1"/>
    <col min="4" max="4" width="128.453125" style="3" customWidth="1"/>
    <col min="5" max="5" width="45.1796875" style="3" customWidth="1"/>
    <col min="6" max="6" width="35.453125" style="3" customWidth="1"/>
    <col min="7" max="7" width="40.453125" style="3" customWidth="1"/>
    <col min="8" max="8" width="33.453125" style="3" customWidth="1"/>
    <col min="9" max="9" width="41.1796875" style="3" customWidth="1"/>
    <col min="10" max="12" width="31.453125" style="3" customWidth="1"/>
    <col min="13" max="13" width="30.1796875" style="3" customWidth="1"/>
    <col min="14" max="16384" width="9.1796875" style="3"/>
  </cols>
  <sheetData>
    <row r="1" spans="1:11" ht="15" x14ac:dyDescent="0.35">
      <c r="B1" s="21" t="s">
        <v>327</v>
      </c>
      <c r="C1" s="67"/>
      <c r="D1" s="21"/>
      <c r="E1" s="21"/>
      <c r="F1" s="21"/>
      <c r="G1" s="21"/>
    </row>
    <row r="2" spans="1:11" ht="15" x14ac:dyDescent="0.35">
      <c r="B2" s="22" t="s">
        <v>328</v>
      </c>
      <c r="C2" s="68"/>
      <c r="D2" s="21"/>
      <c r="E2" s="21"/>
      <c r="F2" s="21"/>
      <c r="G2" s="21"/>
    </row>
    <row r="3" spans="1:11" ht="15" x14ac:dyDescent="0.35">
      <c r="B3" s="22" t="s">
        <v>329</v>
      </c>
      <c r="C3" s="68"/>
      <c r="D3" s="21"/>
      <c r="E3" s="21"/>
      <c r="F3" s="21"/>
      <c r="G3" s="21"/>
    </row>
    <row r="4" spans="1:11" ht="15" x14ac:dyDescent="0.35">
      <c r="B4" s="89" t="s">
        <v>330</v>
      </c>
      <c r="C4" s="68"/>
      <c r="D4" s="21"/>
      <c r="E4" s="21"/>
      <c r="F4" s="21"/>
      <c r="G4" s="21"/>
    </row>
    <row r="5" spans="1:11" ht="15" x14ac:dyDescent="0.35">
      <c r="B5" s="89" t="s">
        <v>331</v>
      </c>
      <c r="C5" s="68"/>
      <c r="D5" s="21"/>
      <c r="E5" s="21"/>
      <c r="F5" s="21"/>
      <c r="G5" s="21"/>
    </row>
    <row r="6" spans="1:11" ht="15" x14ac:dyDescent="0.35">
      <c r="B6" s="89" t="s">
        <v>332</v>
      </c>
      <c r="C6" s="68"/>
      <c r="D6" s="21"/>
      <c r="E6" s="21"/>
      <c r="F6" s="21"/>
      <c r="G6" s="21"/>
    </row>
    <row r="7" spans="1:11" ht="15" x14ac:dyDescent="0.35">
      <c r="B7" s="22" t="s">
        <v>333</v>
      </c>
      <c r="C7" s="68"/>
      <c r="D7" s="21"/>
      <c r="E7" s="21"/>
      <c r="F7" s="21"/>
      <c r="G7" s="21"/>
    </row>
    <row r="8" spans="1:11" ht="15" x14ac:dyDescent="0.35">
      <c r="B8" s="22" t="s">
        <v>334</v>
      </c>
      <c r="C8" s="68"/>
      <c r="D8" s="21"/>
      <c r="E8" s="21"/>
      <c r="F8" s="21"/>
      <c r="G8" s="21"/>
    </row>
    <row r="9" spans="1:11" x14ac:dyDescent="0.35">
      <c r="C9" s="69"/>
    </row>
    <row r="10" spans="1:11" ht="15" x14ac:dyDescent="0.35">
      <c r="B10" s="90" t="s">
        <v>335</v>
      </c>
      <c r="C10" s="70"/>
      <c r="D10" s="131"/>
    </row>
    <row r="11" spans="1:11" customFormat="1" ht="14.5" x14ac:dyDescent="0.35"/>
    <row r="12" spans="1:11" ht="15" x14ac:dyDescent="0.35">
      <c r="B12" s="91" t="s">
        <v>336</v>
      </c>
      <c r="C12" s="71"/>
      <c r="D12" s="132"/>
    </row>
    <row r="13" spans="1:11" ht="14.5" thickBot="1" x14ac:dyDescent="0.4">
      <c r="A13" s="26"/>
      <c r="B13" s="26"/>
      <c r="C13" s="72"/>
      <c r="D13" s="35"/>
      <c r="E13" s="35"/>
      <c r="F13" s="35"/>
      <c r="G13" s="35"/>
      <c r="H13" s="35"/>
      <c r="I13" s="35"/>
      <c r="J13" s="35"/>
      <c r="K13" s="35"/>
    </row>
    <row r="14" spans="1:11" x14ac:dyDescent="0.35">
      <c r="A14" s="25"/>
      <c r="B14" s="25"/>
      <c r="C14" s="73"/>
    </row>
    <row r="15" spans="1:11" ht="25" x14ac:dyDescent="0.35">
      <c r="B15" s="50" t="s">
        <v>337</v>
      </c>
      <c r="C15" s="74"/>
      <c r="D15" s="51"/>
      <c r="E15" s="51"/>
      <c r="F15" s="51"/>
      <c r="G15" s="51"/>
      <c r="H15" s="51"/>
      <c r="I15" s="51"/>
    </row>
    <row r="16" spans="1:11" s="16" customFormat="1" ht="32.25" customHeight="1" x14ac:dyDescent="0.35">
      <c r="B16" s="42" t="s">
        <v>338</v>
      </c>
      <c r="C16" s="75"/>
      <c r="D16" s="42"/>
      <c r="E16" s="42"/>
      <c r="F16" s="42"/>
      <c r="G16" s="42"/>
      <c r="H16" s="42"/>
      <c r="I16" s="42"/>
    </row>
    <row r="17" spans="2:30" s="16" customFormat="1" ht="15.75" customHeight="1" x14ac:dyDescent="0.35">
      <c r="B17" s="52"/>
      <c r="C17" s="76"/>
      <c r="D17" s="53"/>
      <c r="E17" s="53"/>
      <c r="F17" s="53"/>
      <c r="G17" s="53"/>
    </row>
    <row r="18" spans="2:30" ht="22.5" customHeight="1" x14ac:dyDescent="0.35">
      <c r="B18" s="88" t="s">
        <v>339</v>
      </c>
      <c r="C18" s="88" t="s">
        <v>340</v>
      </c>
      <c r="D18" s="88" t="s">
        <v>341</v>
      </c>
      <c r="E18" s="88" t="s">
        <v>342</v>
      </c>
      <c r="F18" s="261" t="s">
        <v>343</v>
      </c>
      <c r="G18" s="261"/>
      <c r="H18" s="16"/>
      <c r="I18" s="16"/>
      <c r="J18" s="16"/>
      <c r="K18" s="16"/>
      <c r="L18" s="16"/>
      <c r="M18" s="16"/>
      <c r="N18" s="16"/>
      <c r="O18" s="16"/>
      <c r="P18" s="16"/>
      <c r="Q18" s="16"/>
      <c r="R18" s="16"/>
      <c r="S18" s="16"/>
      <c r="T18" s="16"/>
      <c r="U18" s="16"/>
      <c r="V18" s="16"/>
      <c r="W18" s="16"/>
      <c r="X18" s="16"/>
      <c r="Y18" s="16"/>
      <c r="Z18" s="16"/>
      <c r="AA18" s="16"/>
      <c r="AB18" s="16"/>
      <c r="AC18" s="16"/>
      <c r="AD18" s="16"/>
    </row>
    <row r="19" spans="2:30" customFormat="1" ht="22.5" customHeight="1" x14ac:dyDescent="0.35"/>
    <row r="20" spans="2:30" ht="24.75" customHeight="1" x14ac:dyDescent="0.35">
      <c r="B20" s="258" t="s">
        <v>344</v>
      </c>
      <c r="C20" s="77"/>
      <c r="D20" s="33"/>
      <c r="E20" s="101" t="s">
        <v>345</v>
      </c>
      <c r="H20" s="16"/>
      <c r="I20" s="16"/>
      <c r="J20" s="16"/>
      <c r="K20" s="16"/>
      <c r="L20" s="16"/>
      <c r="M20" s="16"/>
      <c r="N20" s="16"/>
      <c r="O20" s="16"/>
      <c r="P20" s="16"/>
      <c r="Q20" s="16"/>
      <c r="R20" s="16"/>
      <c r="S20" s="16"/>
      <c r="T20" s="16"/>
      <c r="U20" s="16"/>
      <c r="V20" s="16"/>
      <c r="W20" s="16"/>
      <c r="X20" s="16"/>
      <c r="Y20" s="16"/>
      <c r="Z20" s="16"/>
      <c r="AA20" s="16"/>
      <c r="AB20" s="16"/>
      <c r="AC20" s="16"/>
      <c r="AD20" s="16"/>
    </row>
    <row r="21" spans="2:30" ht="24.75" customHeight="1" x14ac:dyDescent="0.35">
      <c r="B21" s="258"/>
      <c r="C21" s="77"/>
      <c r="D21" s="33" t="s">
        <v>346</v>
      </c>
      <c r="E21" s="99">
        <v>40</v>
      </c>
      <c r="H21" s="16"/>
      <c r="I21" s="16"/>
      <c r="J21" s="16"/>
      <c r="K21" s="16"/>
      <c r="L21" s="16"/>
      <c r="M21" s="16"/>
      <c r="N21" s="16"/>
      <c r="O21" s="16"/>
      <c r="P21" s="16"/>
      <c r="Q21" s="16"/>
      <c r="R21" s="16"/>
      <c r="S21" s="16"/>
      <c r="T21" s="16"/>
      <c r="U21" s="16"/>
      <c r="V21" s="16"/>
      <c r="W21" s="16"/>
      <c r="X21" s="16"/>
      <c r="Y21" s="16"/>
      <c r="Z21" s="16"/>
      <c r="AA21" s="16"/>
      <c r="AB21" s="16"/>
      <c r="AC21" s="16"/>
      <c r="AD21" s="16"/>
    </row>
    <row r="22" spans="2:30" ht="14.25" customHeight="1" x14ac:dyDescent="0.35">
      <c r="B22" s="259"/>
      <c r="C22" s="77"/>
      <c r="D22" s="15"/>
      <c r="E22" s="15"/>
      <c r="F22" s="15"/>
      <c r="G22" s="15"/>
      <c r="H22" s="16"/>
      <c r="I22" s="16"/>
      <c r="J22" s="16"/>
      <c r="K22" s="16"/>
      <c r="L22" s="16"/>
      <c r="M22" s="16"/>
      <c r="N22" s="16"/>
      <c r="O22" s="16"/>
      <c r="P22" s="16"/>
      <c r="Q22" s="16"/>
      <c r="R22" s="16"/>
      <c r="S22" s="16"/>
      <c r="T22" s="16"/>
      <c r="U22" s="16"/>
      <c r="V22" s="16"/>
      <c r="W22" s="16"/>
      <c r="X22" s="16"/>
      <c r="Y22" s="16"/>
      <c r="Z22" s="16"/>
      <c r="AA22" s="16"/>
      <c r="AB22" s="16"/>
      <c r="AC22" s="16"/>
      <c r="AD22" s="16"/>
    </row>
    <row r="23" spans="2:30" ht="24.75" customHeight="1" x14ac:dyDescent="0.35">
      <c r="B23" s="259"/>
      <c r="C23" s="78" t="s">
        <v>347</v>
      </c>
      <c r="D23" s="49" t="s">
        <v>348</v>
      </c>
      <c r="E23" s="101" t="s">
        <v>345</v>
      </c>
      <c r="F23" s="133"/>
      <c r="G23" s="133"/>
      <c r="H23" s="16"/>
      <c r="I23" s="16"/>
      <c r="J23" s="16"/>
      <c r="K23" s="16"/>
      <c r="L23" s="16"/>
      <c r="M23" s="16"/>
      <c r="N23" s="16"/>
      <c r="O23" s="16"/>
      <c r="P23" s="16"/>
      <c r="Q23" s="16"/>
      <c r="R23" s="16"/>
      <c r="S23" s="16"/>
      <c r="T23" s="16"/>
      <c r="U23" s="16"/>
      <c r="V23" s="16"/>
      <c r="W23" s="16"/>
      <c r="X23" s="16"/>
      <c r="Y23" s="16"/>
      <c r="Z23" s="16"/>
      <c r="AA23" s="16"/>
      <c r="AB23" s="16"/>
      <c r="AC23" s="16"/>
      <c r="AD23" s="16"/>
    </row>
    <row r="24" spans="2:30" ht="24.75" customHeight="1" x14ac:dyDescent="0.35">
      <c r="B24" s="259"/>
      <c r="C24" s="77"/>
      <c r="D24" s="48" t="s">
        <v>349</v>
      </c>
      <c r="E24" s="94">
        <v>39</v>
      </c>
      <c r="F24" s="262" t="s">
        <v>350</v>
      </c>
      <c r="G24" s="242"/>
      <c r="H24" s="16"/>
      <c r="I24" s="16"/>
      <c r="J24" s="16"/>
      <c r="K24" s="16"/>
      <c r="L24" s="16"/>
      <c r="M24" s="16"/>
      <c r="N24" s="16"/>
      <c r="O24" s="16"/>
      <c r="P24" s="16"/>
      <c r="Q24" s="16"/>
      <c r="R24" s="16"/>
      <c r="S24" s="16"/>
      <c r="T24" s="16"/>
      <c r="U24" s="16"/>
      <c r="V24" s="16"/>
      <c r="W24" s="16"/>
      <c r="X24" s="16"/>
      <c r="Y24" s="16"/>
      <c r="Z24" s="16"/>
      <c r="AA24" s="16"/>
      <c r="AB24" s="16"/>
      <c r="AC24" s="16"/>
      <c r="AD24" s="16"/>
    </row>
    <row r="25" spans="2:30" ht="24.75" customHeight="1" x14ac:dyDescent="0.35">
      <c r="B25" s="259"/>
      <c r="C25" s="77"/>
      <c r="D25" s="48" t="s">
        <v>351</v>
      </c>
      <c r="E25" s="94">
        <v>1</v>
      </c>
      <c r="F25" s="243"/>
      <c r="G25" s="244"/>
      <c r="H25" s="16"/>
      <c r="I25" s="16"/>
      <c r="J25" s="16"/>
      <c r="K25" s="16"/>
      <c r="L25" s="16"/>
      <c r="M25" s="16"/>
      <c r="N25" s="16"/>
      <c r="O25" s="16"/>
      <c r="P25" s="16"/>
      <c r="Q25" s="16"/>
      <c r="R25" s="16"/>
      <c r="S25" s="16"/>
      <c r="T25" s="16"/>
      <c r="U25" s="16"/>
      <c r="V25" s="16"/>
      <c r="W25" s="16"/>
      <c r="X25" s="16"/>
      <c r="Y25" s="16"/>
      <c r="Z25" s="16"/>
      <c r="AA25" s="16"/>
      <c r="AB25" s="16"/>
      <c r="AC25" s="16"/>
      <c r="AD25" s="16"/>
    </row>
    <row r="26" spans="2:30" ht="24.75" customHeight="1" x14ac:dyDescent="0.35">
      <c r="B26" s="259"/>
      <c r="C26" s="77"/>
      <c r="D26" s="48" t="s">
        <v>352</v>
      </c>
      <c r="E26" s="99">
        <v>0</v>
      </c>
      <c r="F26" s="245"/>
      <c r="G26" s="246"/>
      <c r="H26" s="16"/>
      <c r="I26" s="16"/>
      <c r="J26" s="16"/>
      <c r="K26" s="16"/>
      <c r="L26" s="16"/>
      <c r="M26" s="16"/>
      <c r="N26" s="16"/>
      <c r="O26" s="16"/>
      <c r="P26" s="16"/>
      <c r="Q26" s="16"/>
      <c r="R26" s="16"/>
      <c r="S26" s="16"/>
      <c r="T26" s="16"/>
      <c r="U26" s="16"/>
      <c r="V26" s="16"/>
      <c r="W26" s="16"/>
      <c r="X26" s="16"/>
      <c r="Y26" s="16"/>
      <c r="Z26" s="16"/>
      <c r="AA26" s="16"/>
      <c r="AB26" s="16"/>
      <c r="AC26" s="16"/>
      <c r="AD26" s="16"/>
    </row>
    <row r="27" spans="2:30" ht="24.75" customHeight="1" x14ac:dyDescent="0.35">
      <c r="B27" s="259"/>
      <c r="C27" s="77"/>
      <c r="D27" s="48"/>
      <c r="E27" s="93" t="str">
        <f>IF(SUM(E24:E26)=$E$21,"Check","Error")</f>
        <v>Check</v>
      </c>
      <c r="F27" s="15"/>
      <c r="G27" s="16"/>
      <c r="H27" s="16"/>
      <c r="I27" s="16"/>
      <c r="J27" s="16"/>
      <c r="K27" s="16"/>
      <c r="L27" s="16"/>
      <c r="M27" s="16"/>
      <c r="N27" s="16"/>
      <c r="O27" s="16"/>
      <c r="P27" s="16"/>
      <c r="Q27" s="16"/>
      <c r="R27" s="16"/>
      <c r="S27" s="16"/>
      <c r="T27" s="16"/>
      <c r="U27" s="16"/>
      <c r="V27" s="16"/>
      <c r="W27" s="16"/>
      <c r="X27" s="16"/>
      <c r="Y27" s="16"/>
      <c r="Z27" s="16"/>
      <c r="AA27" s="16"/>
      <c r="AB27" s="16"/>
      <c r="AC27" s="16"/>
      <c r="AD27" s="16"/>
    </row>
    <row r="28" spans="2:30" ht="14.25" customHeight="1" x14ac:dyDescent="0.35">
      <c r="B28" s="259"/>
      <c r="C28" s="77"/>
      <c r="D28" s="15"/>
      <c r="E28" s="15"/>
      <c r="F28" s="15"/>
      <c r="G28" s="15"/>
      <c r="H28" s="16"/>
      <c r="I28" s="16"/>
      <c r="J28" s="16"/>
      <c r="K28" s="16"/>
      <c r="L28" s="16"/>
      <c r="M28" s="16"/>
      <c r="N28" s="16"/>
      <c r="O28" s="16"/>
      <c r="P28" s="16"/>
      <c r="Q28" s="16"/>
      <c r="R28" s="16"/>
      <c r="S28" s="16"/>
      <c r="T28" s="16"/>
      <c r="U28" s="16"/>
      <c r="V28" s="16"/>
      <c r="W28" s="16"/>
      <c r="X28" s="16"/>
      <c r="Y28" s="16"/>
      <c r="Z28" s="16"/>
      <c r="AA28" s="16"/>
      <c r="AB28" s="16"/>
      <c r="AC28" s="16"/>
      <c r="AD28" s="16"/>
    </row>
    <row r="29" spans="2:30" ht="24" customHeight="1" x14ac:dyDescent="0.35">
      <c r="B29" s="259"/>
      <c r="C29" s="78" t="s">
        <v>353</v>
      </c>
      <c r="D29" s="49" t="s">
        <v>354</v>
      </c>
      <c r="E29" s="101" t="s">
        <v>345</v>
      </c>
      <c r="F29" s="15"/>
      <c r="G29" s="15"/>
      <c r="H29" s="16"/>
      <c r="I29" s="16"/>
      <c r="J29" s="16"/>
      <c r="K29" s="16"/>
      <c r="L29" s="16"/>
      <c r="M29" s="16"/>
      <c r="N29" s="16"/>
      <c r="O29" s="16"/>
      <c r="P29" s="16"/>
      <c r="Q29" s="16"/>
      <c r="R29" s="16"/>
      <c r="S29" s="16"/>
      <c r="T29" s="16"/>
      <c r="U29" s="16"/>
      <c r="V29" s="16"/>
      <c r="W29" s="16"/>
      <c r="X29" s="16"/>
      <c r="Y29" s="16"/>
      <c r="Z29" s="16"/>
      <c r="AA29" s="16"/>
      <c r="AB29" s="16"/>
      <c r="AC29" s="16"/>
      <c r="AD29" s="16"/>
    </row>
    <row r="30" spans="2:30" ht="24" customHeight="1" x14ac:dyDescent="0.35">
      <c r="B30" s="259"/>
      <c r="C30" s="77"/>
      <c r="D30" s="48" t="s">
        <v>355</v>
      </c>
      <c r="E30" s="94">
        <v>27</v>
      </c>
      <c r="F30" s="262" t="s">
        <v>356</v>
      </c>
      <c r="G30" s="242"/>
      <c r="H30" s="16"/>
      <c r="I30" s="16"/>
      <c r="J30" s="16"/>
      <c r="K30" s="16"/>
      <c r="L30" s="16"/>
      <c r="M30" s="16"/>
      <c r="N30" s="16"/>
      <c r="O30" s="16"/>
      <c r="P30" s="16"/>
      <c r="Q30" s="16"/>
      <c r="R30" s="16"/>
      <c r="S30" s="16"/>
      <c r="T30" s="16"/>
      <c r="U30" s="16"/>
      <c r="V30" s="16"/>
      <c r="W30" s="16"/>
      <c r="X30" s="16"/>
      <c r="Y30" s="16"/>
      <c r="Z30" s="16"/>
      <c r="AA30" s="16"/>
      <c r="AB30" s="16"/>
      <c r="AC30" s="16"/>
      <c r="AD30" s="16"/>
    </row>
    <row r="31" spans="2:30" ht="24" customHeight="1" x14ac:dyDescent="0.35">
      <c r="B31" s="259"/>
      <c r="C31" s="77"/>
      <c r="D31" s="48" t="s">
        <v>357</v>
      </c>
      <c r="E31" s="94">
        <v>35</v>
      </c>
      <c r="F31" s="243"/>
      <c r="G31" s="244"/>
      <c r="H31" s="16"/>
      <c r="I31" s="16"/>
      <c r="J31" s="16"/>
      <c r="K31" s="16"/>
      <c r="L31" s="16"/>
      <c r="M31" s="16"/>
      <c r="N31" s="16"/>
      <c r="O31" s="16"/>
      <c r="P31" s="16"/>
      <c r="Q31" s="16"/>
      <c r="R31" s="16"/>
      <c r="S31" s="16"/>
      <c r="T31" s="16"/>
      <c r="U31" s="16"/>
      <c r="V31" s="16"/>
      <c r="W31" s="16"/>
      <c r="X31" s="16"/>
      <c r="Y31" s="16"/>
      <c r="Z31" s="16"/>
      <c r="AA31" s="16"/>
      <c r="AB31" s="16"/>
      <c r="AC31" s="16"/>
      <c r="AD31" s="16"/>
    </row>
    <row r="32" spans="2:30" ht="24" customHeight="1" x14ac:dyDescent="0.35">
      <c r="B32" s="259"/>
      <c r="C32" s="77"/>
      <c r="D32" s="48" t="s">
        <v>358</v>
      </c>
      <c r="E32" s="94">
        <v>16</v>
      </c>
      <c r="F32" s="243"/>
      <c r="G32" s="244"/>
      <c r="H32" s="16"/>
      <c r="I32" s="16"/>
      <c r="J32" s="16"/>
      <c r="K32" s="16"/>
      <c r="L32" s="16"/>
      <c r="M32" s="16"/>
      <c r="N32" s="16"/>
      <c r="O32" s="16"/>
      <c r="P32" s="16"/>
      <c r="Q32" s="16"/>
      <c r="R32" s="16"/>
      <c r="S32" s="16"/>
      <c r="T32" s="16"/>
      <c r="U32" s="16"/>
      <c r="V32" s="16"/>
      <c r="W32" s="16"/>
      <c r="X32" s="16"/>
      <c r="Y32" s="16"/>
      <c r="Z32" s="16"/>
      <c r="AA32" s="16"/>
      <c r="AB32" s="16"/>
      <c r="AC32" s="16"/>
      <c r="AD32" s="16"/>
    </row>
    <row r="33" spans="1:32" ht="24" customHeight="1" x14ac:dyDescent="0.35">
      <c r="B33" s="259"/>
      <c r="C33" s="77"/>
      <c r="D33" s="48" t="s">
        <v>359</v>
      </c>
      <c r="E33" s="94">
        <v>17</v>
      </c>
      <c r="F33" s="243"/>
      <c r="G33" s="244"/>
      <c r="H33" s="16"/>
      <c r="I33" s="16"/>
      <c r="J33" s="16"/>
      <c r="K33" s="16"/>
      <c r="L33" s="16"/>
      <c r="M33" s="16"/>
      <c r="N33" s="16"/>
      <c r="O33" s="16"/>
      <c r="P33" s="16"/>
      <c r="Q33" s="16"/>
      <c r="R33" s="16"/>
      <c r="S33" s="16"/>
      <c r="T33" s="16"/>
      <c r="U33" s="16"/>
      <c r="V33" s="16"/>
      <c r="W33" s="16"/>
      <c r="X33" s="16"/>
      <c r="Y33" s="16"/>
      <c r="Z33" s="16"/>
      <c r="AA33" s="16"/>
      <c r="AB33" s="16"/>
      <c r="AC33" s="16"/>
      <c r="AD33" s="16"/>
    </row>
    <row r="34" spans="1:32" ht="24" customHeight="1" x14ac:dyDescent="0.35">
      <c r="B34" s="259"/>
      <c r="C34" s="77"/>
      <c r="D34" s="48" t="s">
        <v>360</v>
      </c>
      <c r="E34" s="94">
        <v>1</v>
      </c>
      <c r="F34" s="245"/>
      <c r="G34" s="246"/>
      <c r="H34" s="16"/>
      <c r="I34" s="16"/>
      <c r="J34" s="16"/>
      <c r="K34" s="16"/>
      <c r="L34" s="16"/>
      <c r="M34" s="16"/>
      <c r="N34" s="16"/>
      <c r="O34" s="16"/>
      <c r="P34" s="16"/>
      <c r="Q34" s="16"/>
      <c r="R34" s="16"/>
      <c r="S34" s="16"/>
      <c r="T34" s="16"/>
      <c r="U34" s="16"/>
      <c r="V34" s="16"/>
      <c r="W34" s="16"/>
      <c r="X34" s="16"/>
      <c r="Y34" s="16"/>
      <c r="Z34" s="16"/>
      <c r="AA34" s="16"/>
      <c r="AB34" s="16"/>
      <c r="AC34" s="16"/>
      <c r="AD34" s="16"/>
    </row>
    <row r="35" spans="1:32" ht="24.75" customHeight="1" x14ac:dyDescent="0.35">
      <c r="B35" s="259"/>
      <c r="C35" s="77"/>
      <c r="D35" s="48"/>
      <c r="E35" s="15"/>
      <c r="F35" s="15"/>
      <c r="G35" s="16"/>
      <c r="H35" s="16"/>
      <c r="I35" s="16"/>
      <c r="J35" s="16"/>
      <c r="K35" s="16"/>
      <c r="L35" s="16"/>
      <c r="M35" s="16"/>
      <c r="N35" s="16"/>
      <c r="O35" s="16"/>
      <c r="P35" s="16"/>
      <c r="Q35" s="16"/>
      <c r="R35" s="16"/>
      <c r="S35" s="16"/>
      <c r="T35" s="16"/>
      <c r="U35" s="16"/>
      <c r="V35" s="16"/>
      <c r="W35" s="16"/>
      <c r="X35" s="16"/>
      <c r="Y35" s="16"/>
      <c r="Z35" s="16"/>
      <c r="AA35" s="16"/>
      <c r="AB35" s="16"/>
      <c r="AC35" s="16"/>
      <c r="AD35" s="16"/>
    </row>
    <row r="36" spans="1:32" ht="14.5" customHeight="1" x14ac:dyDescent="0.35">
      <c r="B36" s="259"/>
      <c r="C36" s="77"/>
      <c r="D36" s="16"/>
      <c r="E36" s="15"/>
      <c r="F36" s="15"/>
      <c r="G36" s="16"/>
      <c r="H36" s="16"/>
      <c r="I36" s="16"/>
      <c r="J36" s="16"/>
      <c r="K36" s="16"/>
      <c r="L36" s="16"/>
      <c r="M36" s="16"/>
      <c r="N36" s="16"/>
      <c r="O36" s="16"/>
      <c r="P36" s="16"/>
      <c r="Q36" s="16"/>
      <c r="R36" s="16"/>
      <c r="S36" s="16"/>
      <c r="T36" s="16"/>
      <c r="U36" s="16"/>
      <c r="V36" s="16"/>
      <c r="W36" s="16"/>
      <c r="X36" s="16"/>
      <c r="Y36" s="16"/>
      <c r="Z36" s="16"/>
      <c r="AA36" s="16"/>
      <c r="AB36" s="16"/>
      <c r="AC36" s="16"/>
      <c r="AD36" s="16"/>
    </row>
    <row r="37" spans="1:32" ht="24.75" customHeight="1" x14ac:dyDescent="0.35">
      <c r="B37" s="259"/>
      <c r="C37" s="78" t="s">
        <v>361</v>
      </c>
      <c r="D37" s="49" t="s">
        <v>362</v>
      </c>
      <c r="E37" s="101" t="s">
        <v>345</v>
      </c>
      <c r="F37" s="15"/>
      <c r="G37" s="45"/>
      <c r="H37" s="16"/>
      <c r="I37" s="16"/>
      <c r="J37" s="16"/>
      <c r="K37" s="16"/>
      <c r="L37" s="16"/>
      <c r="M37" s="16"/>
      <c r="N37" s="16"/>
      <c r="O37" s="16"/>
      <c r="P37" s="16"/>
      <c r="Q37" s="16"/>
      <c r="R37" s="16"/>
      <c r="S37" s="16"/>
      <c r="T37" s="16"/>
      <c r="U37" s="16"/>
      <c r="V37" s="16"/>
      <c r="W37" s="16"/>
      <c r="X37" s="16"/>
      <c r="Y37" s="16"/>
      <c r="Z37" s="16"/>
      <c r="AA37" s="16"/>
      <c r="AB37" s="16"/>
      <c r="AC37" s="16"/>
      <c r="AD37" s="16"/>
    </row>
    <row r="38" spans="1:32" ht="24.75" customHeight="1" x14ac:dyDescent="0.35">
      <c r="B38" s="259"/>
      <c r="C38" s="77"/>
      <c r="D38" s="48" t="s">
        <v>363</v>
      </c>
      <c r="E38" s="98">
        <v>37</v>
      </c>
      <c r="F38" s="272" t="s">
        <v>364</v>
      </c>
      <c r="G38" s="273"/>
      <c r="H38" s="16"/>
      <c r="I38" s="16"/>
      <c r="J38" s="16"/>
      <c r="K38" s="16"/>
      <c r="L38" s="16"/>
      <c r="M38" s="16"/>
      <c r="N38" s="16"/>
      <c r="O38" s="16"/>
      <c r="P38" s="16"/>
      <c r="Q38" s="16"/>
      <c r="R38" s="16"/>
      <c r="S38" s="16"/>
      <c r="T38" s="16"/>
      <c r="U38" s="16"/>
      <c r="V38" s="16"/>
      <c r="W38" s="16"/>
      <c r="X38" s="16"/>
      <c r="Y38" s="16"/>
      <c r="Z38" s="16"/>
      <c r="AA38" s="16"/>
      <c r="AB38" s="16"/>
      <c r="AC38" s="16"/>
      <c r="AD38" s="16"/>
    </row>
    <row r="39" spans="1:32" ht="24.75" customHeight="1" x14ac:dyDescent="0.35">
      <c r="B39" s="259"/>
      <c r="C39" s="77"/>
      <c r="D39" s="48" t="s">
        <v>365</v>
      </c>
      <c r="E39" s="98">
        <v>0</v>
      </c>
      <c r="F39" s="274"/>
      <c r="G39" s="273"/>
      <c r="H39" s="16"/>
      <c r="I39" s="16"/>
      <c r="J39" s="16"/>
      <c r="K39" s="16"/>
      <c r="L39" s="16"/>
      <c r="M39" s="16"/>
      <c r="N39" s="16"/>
      <c r="O39" s="16"/>
      <c r="P39" s="16"/>
      <c r="Q39" s="16"/>
      <c r="R39" s="16"/>
      <c r="S39" s="16"/>
      <c r="T39" s="16"/>
      <c r="U39" s="16"/>
      <c r="V39" s="16"/>
      <c r="W39" s="16"/>
      <c r="X39" s="16"/>
      <c r="Y39" s="16"/>
      <c r="Z39" s="16"/>
      <c r="AA39" s="16"/>
      <c r="AB39" s="16"/>
      <c r="AC39" s="16"/>
      <c r="AD39" s="16"/>
    </row>
    <row r="40" spans="1:32" ht="24.75" customHeight="1" x14ac:dyDescent="0.35">
      <c r="B40" s="259"/>
      <c r="C40" s="77"/>
      <c r="D40" s="48" t="s">
        <v>366</v>
      </c>
      <c r="E40" s="98">
        <v>3</v>
      </c>
      <c r="F40" s="275"/>
      <c r="G40" s="276"/>
      <c r="H40" s="16"/>
      <c r="I40" s="16"/>
      <c r="J40" s="16"/>
      <c r="K40" s="16"/>
      <c r="L40" s="16"/>
      <c r="M40" s="16"/>
      <c r="N40" s="16"/>
      <c r="O40" s="16"/>
      <c r="P40" s="16"/>
      <c r="Q40" s="16"/>
      <c r="R40" s="16"/>
      <c r="S40" s="16"/>
      <c r="T40" s="16"/>
      <c r="U40" s="16"/>
      <c r="V40" s="16"/>
      <c r="W40" s="16"/>
      <c r="X40" s="16"/>
      <c r="Y40" s="16"/>
      <c r="Z40" s="16"/>
      <c r="AA40" s="16"/>
      <c r="AB40" s="16"/>
      <c r="AC40" s="16"/>
      <c r="AD40" s="16"/>
    </row>
    <row r="41" spans="1:32" ht="24.75" customHeight="1" x14ac:dyDescent="0.35">
      <c r="B41" s="259"/>
      <c r="C41" s="77"/>
      <c r="D41" s="48"/>
      <c r="E41" s="93" t="str">
        <f>IF(SUM(E38:E40)=$E$21,"Check","Error")</f>
        <v>Check</v>
      </c>
      <c r="F41" s="15"/>
      <c r="G41" s="16"/>
      <c r="H41" s="16"/>
      <c r="I41" s="16"/>
      <c r="J41" s="16"/>
      <c r="K41" s="16"/>
      <c r="L41" s="16"/>
      <c r="M41" s="16"/>
      <c r="N41" s="16"/>
      <c r="O41" s="16"/>
      <c r="P41" s="16"/>
      <c r="Q41" s="16"/>
      <c r="R41" s="16"/>
      <c r="S41" s="16"/>
      <c r="T41" s="16"/>
      <c r="U41" s="16"/>
      <c r="V41" s="16"/>
      <c r="W41" s="16"/>
      <c r="X41" s="16"/>
      <c r="Y41" s="16"/>
      <c r="Z41" s="16"/>
      <c r="AA41" s="16"/>
      <c r="AB41" s="16"/>
      <c r="AC41" s="16"/>
      <c r="AD41" s="16"/>
    </row>
    <row r="42" spans="1:32" x14ac:dyDescent="0.35">
      <c r="B42" s="259"/>
      <c r="C42" s="77"/>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row>
    <row r="43" spans="1:32" ht="24.75" customHeight="1" x14ac:dyDescent="0.35">
      <c r="B43" s="259"/>
      <c r="C43" s="78" t="s">
        <v>367</v>
      </c>
      <c r="D43" s="49" t="s">
        <v>368</v>
      </c>
      <c r="E43" s="101" t="s">
        <v>345</v>
      </c>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row>
    <row r="44" spans="1:32" ht="24.75" customHeight="1" x14ac:dyDescent="0.35">
      <c r="B44" s="259"/>
      <c r="C44" s="77"/>
      <c r="D44" s="48" t="s">
        <v>369</v>
      </c>
      <c r="E44" s="94">
        <v>7</v>
      </c>
      <c r="F44" s="277" t="s">
        <v>370</v>
      </c>
      <c r="G44" s="278"/>
      <c r="H44" s="16"/>
      <c r="I44" s="16"/>
      <c r="J44" s="16"/>
      <c r="K44" s="16"/>
      <c r="L44" s="16"/>
      <c r="M44" s="16"/>
      <c r="N44" s="16"/>
      <c r="O44" s="16"/>
      <c r="P44" s="16"/>
      <c r="Q44" s="16"/>
      <c r="R44" s="16"/>
      <c r="S44" s="16"/>
      <c r="T44" s="16"/>
      <c r="U44" s="16"/>
      <c r="V44" s="16"/>
      <c r="W44" s="16"/>
      <c r="X44" s="16"/>
      <c r="Y44" s="16"/>
      <c r="Z44" s="16"/>
      <c r="AA44" s="16"/>
      <c r="AB44" s="16"/>
      <c r="AC44" s="16"/>
      <c r="AD44" s="16"/>
    </row>
    <row r="45" spans="1:32" ht="24.75" customHeight="1" x14ac:dyDescent="0.35">
      <c r="B45" s="259"/>
      <c r="C45" s="77"/>
      <c r="D45" s="48" t="s">
        <v>371</v>
      </c>
      <c r="E45" s="94">
        <v>33</v>
      </c>
      <c r="F45" s="279"/>
      <c r="G45" s="280"/>
      <c r="H45" s="16"/>
      <c r="I45" s="16"/>
      <c r="J45" s="16"/>
      <c r="K45" s="16"/>
      <c r="L45" s="16"/>
      <c r="M45" s="16"/>
      <c r="N45" s="16"/>
      <c r="O45" s="16"/>
      <c r="P45" s="16"/>
      <c r="Q45" s="16"/>
      <c r="R45" s="16"/>
      <c r="S45" s="16"/>
      <c r="T45" s="16"/>
      <c r="U45" s="16"/>
      <c r="V45" s="16"/>
      <c r="W45" s="16"/>
      <c r="X45" s="16"/>
      <c r="Y45" s="16"/>
      <c r="Z45" s="16"/>
      <c r="AA45" s="16"/>
      <c r="AB45" s="16"/>
      <c r="AC45" s="16"/>
      <c r="AD45" s="16"/>
    </row>
    <row r="46" spans="1:32" ht="24.75" customHeight="1" x14ac:dyDescent="0.35">
      <c r="B46" s="259"/>
      <c r="C46" s="77"/>
      <c r="D46" s="48"/>
      <c r="E46" s="93" t="str">
        <f>IF(SUM(E44:E45)=$E$21,"Check","Error")</f>
        <v>Check</v>
      </c>
      <c r="F46" s="15"/>
      <c r="G46" s="16"/>
      <c r="H46" s="16"/>
      <c r="I46" s="16"/>
      <c r="J46" s="16"/>
      <c r="K46" s="16"/>
      <c r="L46" s="16"/>
      <c r="M46" s="16"/>
      <c r="N46" s="16"/>
      <c r="O46" s="16"/>
      <c r="P46" s="16"/>
      <c r="Q46" s="16"/>
      <c r="R46" s="16"/>
      <c r="S46" s="16"/>
      <c r="T46" s="16"/>
      <c r="U46" s="16"/>
      <c r="V46" s="16"/>
      <c r="W46" s="16"/>
      <c r="X46" s="16"/>
      <c r="Y46" s="16"/>
      <c r="Z46" s="16"/>
      <c r="AA46" s="16"/>
      <c r="AB46" s="16"/>
      <c r="AC46" s="16"/>
      <c r="AD46" s="16"/>
    </row>
    <row r="47" spans="1:32" x14ac:dyDescent="0.35">
      <c r="B47" s="259"/>
      <c r="C47" s="54"/>
      <c r="F47" s="14"/>
      <c r="H47" s="16"/>
      <c r="I47" s="16"/>
      <c r="J47" s="16"/>
      <c r="K47" s="16"/>
      <c r="L47" s="16"/>
      <c r="M47" s="16"/>
      <c r="N47" s="16"/>
      <c r="O47" s="16"/>
      <c r="P47" s="16"/>
      <c r="Q47" s="16"/>
      <c r="R47" s="16"/>
      <c r="S47" s="16"/>
      <c r="T47" s="16"/>
      <c r="U47" s="16"/>
      <c r="V47" s="16"/>
      <c r="W47" s="16"/>
      <c r="X47" s="16"/>
      <c r="Y47" s="16"/>
      <c r="Z47" s="16"/>
      <c r="AA47" s="16"/>
      <c r="AB47" s="16"/>
      <c r="AC47" s="16"/>
      <c r="AD47" s="16"/>
    </row>
    <row r="48" spans="1:32" s="55" customFormat="1" x14ac:dyDescent="0.35">
      <c r="A48" s="28"/>
      <c r="B48" s="16"/>
      <c r="C48" s="79"/>
      <c r="D48" s="16"/>
      <c r="E48" s="16"/>
      <c r="F48" s="4"/>
      <c r="G48" s="4"/>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row>
    <row r="49" spans="1:32" s="55" customFormat="1" x14ac:dyDescent="0.35">
      <c r="A49" s="28"/>
      <c r="B49" s="16"/>
      <c r="C49" s="79"/>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row>
    <row r="50" spans="1:32" s="56" customFormat="1" ht="14.5" customHeight="1" x14ac:dyDescent="0.35">
      <c r="A50" s="3"/>
      <c r="B50" s="236" t="s">
        <v>372</v>
      </c>
      <c r="C50" s="80"/>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row>
    <row r="51" spans="1:32" ht="24.75" customHeight="1" x14ac:dyDescent="0.35">
      <c r="B51" s="236"/>
      <c r="C51" s="78" t="s">
        <v>373</v>
      </c>
      <c r="D51" s="49" t="s">
        <v>374</v>
      </c>
      <c r="E51" s="101" t="s">
        <v>345</v>
      </c>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row>
    <row r="52" spans="1:32" ht="24.75" customHeight="1" x14ac:dyDescent="0.35">
      <c r="B52" s="236"/>
      <c r="C52" s="80"/>
      <c r="D52" s="48" t="s">
        <v>375</v>
      </c>
      <c r="E52" s="94">
        <v>0</v>
      </c>
      <c r="F52" s="266" t="s">
        <v>356</v>
      </c>
      <c r="G52" s="267"/>
      <c r="H52" s="86"/>
      <c r="I52" s="16"/>
      <c r="J52" s="16"/>
      <c r="K52" s="16"/>
      <c r="L52" s="16"/>
      <c r="M52" s="16"/>
      <c r="N52" s="16"/>
      <c r="O52" s="16"/>
      <c r="P52" s="16"/>
      <c r="Q52" s="16"/>
      <c r="R52" s="16"/>
      <c r="S52" s="16"/>
      <c r="T52" s="16"/>
      <c r="U52" s="16"/>
      <c r="V52" s="16"/>
      <c r="W52" s="16"/>
      <c r="X52" s="16"/>
      <c r="Y52" s="16"/>
      <c r="Z52" s="16"/>
      <c r="AA52" s="16"/>
      <c r="AB52" s="16"/>
      <c r="AC52" s="16"/>
      <c r="AD52" s="16"/>
      <c r="AE52" s="16"/>
      <c r="AF52" s="16"/>
    </row>
    <row r="53" spans="1:32" ht="24.75" customHeight="1" x14ac:dyDescent="0.35">
      <c r="B53" s="236"/>
      <c r="C53" s="80"/>
      <c r="D53" s="48" t="s">
        <v>376</v>
      </c>
      <c r="E53" s="94">
        <v>40</v>
      </c>
      <c r="F53" s="268"/>
      <c r="G53" s="269"/>
      <c r="H53" s="86"/>
      <c r="I53" s="16"/>
      <c r="J53" s="16"/>
      <c r="K53" s="16"/>
      <c r="L53" s="16"/>
      <c r="M53" s="16"/>
      <c r="N53" s="16"/>
      <c r="O53" s="16"/>
      <c r="P53" s="16"/>
      <c r="Q53" s="16"/>
      <c r="R53" s="16"/>
      <c r="S53" s="16"/>
      <c r="T53" s="16"/>
      <c r="U53" s="16"/>
      <c r="V53" s="16"/>
      <c r="W53" s="16"/>
      <c r="X53" s="16"/>
      <c r="Y53" s="16"/>
      <c r="Z53" s="16"/>
      <c r="AA53" s="16"/>
      <c r="AB53" s="16"/>
      <c r="AC53" s="16"/>
      <c r="AD53" s="16"/>
      <c r="AE53" s="16"/>
      <c r="AF53" s="16"/>
    </row>
    <row r="54" spans="1:32" ht="24.75" customHeight="1" x14ac:dyDescent="0.35">
      <c r="B54" s="236"/>
      <c r="C54" s="80"/>
      <c r="D54" s="48" t="s">
        <v>377</v>
      </c>
      <c r="E54" s="94">
        <v>0</v>
      </c>
      <c r="F54" s="268"/>
      <c r="G54" s="269"/>
      <c r="H54" s="86"/>
      <c r="I54" s="16"/>
      <c r="J54" s="16"/>
      <c r="K54" s="16"/>
      <c r="L54" s="16"/>
      <c r="M54" s="16"/>
      <c r="N54" s="16"/>
      <c r="O54" s="16"/>
      <c r="P54" s="16"/>
      <c r="Q54" s="16"/>
      <c r="R54" s="16"/>
      <c r="S54" s="16"/>
      <c r="T54" s="16"/>
      <c r="U54" s="16"/>
      <c r="V54" s="16"/>
      <c r="W54" s="16"/>
      <c r="X54" s="16"/>
      <c r="Y54" s="16"/>
      <c r="Z54" s="16"/>
      <c r="AA54" s="16"/>
      <c r="AB54" s="16"/>
      <c r="AC54" s="16"/>
      <c r="AD54" s="16"/>
      <c r="AE54" s="16"/>
      <c r="AF54" s="16"/>
    </row>
    <row r="55" spans="1:32" ht="24.75" customHeight="1" x14ac:dyDescent="0.35">
      <c r="B55" s="236"/>
      <c r="C55" s="80"/>
      <c r="D55" s="48" t="s">
        <v>378</v>
      </c>
      <c r="E55" s="94">
        <v>0</v>
      </c>
      <c r="F55" s="270"/>
      <c r="G55" s="271"/>
      <c r="H55" s="86"/>
      <c r="I55" s="16"/>
      <c r="J55" s="16"/>
      <c r="K55" s="16"/>
      <c r="L55" s="16"/>
      <c r="M55" s="16"/>
      <c r="N55" s="16"/>
      <c r="O55" s="16"/>
      <c r="P55" s="16"/>
      <c r="Q55" s="16"/>
      <c r="R55" s="16"/>
      <c r="S55" s="16"/>
      <c r="T55" s="16"/>
      <c r="U55" s="16"/>
      <c r="V55" s="16"/>
      <c r="W55" s="16"/>
      <c r="X55" s="16"/>
      <c r="Y55" s="16"/>
      <c r="Z55" s="16"/>
      <c r="AA55" s="16"/>
      <c r="AB55" s="16"/>
      <c r="AC55" s="16"/>
      <c r="AD55" s="16"/>
      <c r="AE55" s="16"/>
      <c r="AF55" s="16"/>
    </row>
    <row r="56" spans="1:32" ht="24.75" customHeight="1" x14ac:dyDescent="0.35">
      <c r="B56" s="236"/>
      <c r="C56" s="77"/>
      <c r="D56" s="48"/>
      <c r="E56" s="15"/>
      <c r="F56" s="15"/>
      <c r="G56" s="16"/>
      <c r="H56" s="16"/>
      <c r="I56" s="16"/>
      <c r="J56" s="16"/>
      <c r="K56" s="16"/>
      <c r="L56" s="16"/>
      <c r="M56" s="16"/>
      <c r="N56" s="16"/>
      <c r="O56" s="16"/>
      <c r="P56" s="16"/>
      <c r="Q56" s="16"/>
      <c r="R56" s="16"/>
      <c r="S56" s="16"/>
      <c r="T56" s="16"/>
      <c r="U56" s="16"/>
      <c r="V56" s="16"/>
      <c r="W56" s="16"/>
      <c r="X56" s="16"/>
      <c r="Y56" s="16"/>
      <c r="Z56" s="16"/>
      <c r="AA56" s="16"/>
      <c r="AB56" s="16"/>
      <c r="AC56" s="16"/>
      <c r="AD56" s="16"/>
    </row>
    <row r="57" spans="1:32" ht="15" customHeight="1" x14ac:dyDescent="0.35">
      <c r="B57" s="236"/>
      <c r="C57" s="80"/>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row>
    <row r="58" spans="1:32" ht="24" customHeight="1" x14ac:dyDescent="0.35">
      <c r="B58" s="236"/>
      <c r="C58" s="80"/>
      <c r="D58" s="16"/>
      <c r="E58" s="101" t="s">
        <v>345</v>
      </c>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row>
    <row r="59" spans="1:32" ht="24" customHeight="1" x14ac:dyDescent="0.35">
      <c r="B59" s="236"/>
      <c r="C59" s="66" t="s">
        <v>379</v>
      </c>
      <c r="D59" s="16" t="s">
        <v>380</v>
      </c>
      <c r="E59" s="87">
        <v>31</v>
      </c>
      <c r="F59" s="28"/>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row>
    <row r="60" spans="1:32" ht="15" customHeight="1" x14ac:dyDescent="0.35">
      <c r="B60" s="236"/>
      <c r="C60" s="80"/>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row>
    <row r="61" spans="1:32" ht="24" customHeight="1" x14ac:dyDescent="0.35">
      <c r="B61" s="236"/>
      <c r="C61" s="66" t="s">
        <v>381</v>
      </c>
      <c r="D61" s="49" t="s">
        <v>382</v>
      </c>
      <c r="E61" s="101" t="s">
        <v>345</v>
      </c>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row>
    <row r="62" spans="1:32" ht="24" customHeight="1" x14ac:dyDescent="0.35">
      <c r="B62" s="236"/>
      <c r="C62" s="80"/>
      <c r="D62" s="48" t="s">
        <v>383</v>
      </c>
      <c r="E62" s="94">
        <v>40</v>
      </c>
      <c r="F62" s="266" t="s">
        <v>384</v>
      </c>
      <c r="G62" s="267"/>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row>
    <row r="63" spans="1:32" ht="24" customHeight="1" x14ac:dyDescent="0.35">
      <c r="B63" s="236"/>
      <c r="C63" s="80"/>
      <c r="D63" s="48" t="s">
        <v>385</v>
      </c>
      <c r="E63" s="94">
        <v>0</v>
      </c>
      <c r="F63" s="268"/>
      <c r="G63" s="269"/>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row>
    <row r="64" spans="1:32" ht="24" customHeight="1" x14ac:dyDescent="0.35">
      <c r="B64" s="236"/>
      <c r="C64" s="80"/>
      <c r="D64" s="48" t="s">
        <v>386</v>
      </c>
      <c r="E64" s="94">
        <v>0</v>
      </c>
      <c r="F64" s="270"/>
      <c r="G64" s="271"/>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row>
    <row r="65" spans="2:32" ht="24.75" customHeight="1" x14ac:dyDescent="0.35">
      <c r="B65" s="236"/>
      <c r="C65" s="77"/>
      <c r="D65" s="48"/>
      <c r="E65" s="93" t="str">
        <f>IF(SUM(E62:E64)=$E$21,"Check","Error")</f>
        <v>Check</v>
      </c>
      <c r="F65" s="15"/>
      <c r="G65" s="16"/>
      <c r="H65" s="16"/>
      <c r="I65" s="16"/>
      <c r="J65" s="16"/>
      <c r="K65" s="16"/>
      <c r="L65" s="16"/>
      <c r="M65" s="16"/>
      <c r="N65" s="16"/>
      <c r="O65" s="16"/>
      <c r="P65" s="16"/>
      <c r="Q65" s="16"/>
      <c r="R65" s="16"/>
      <c r="S65" s="16"/>
      <c r="T65" s="16"/>
      <c r="U65" s="16"/>
      <c r="V65" s="16"/>
      <c r="W65" s="16"/>
      <c r="X65" s="16"/>
      <c r="Y65" s="16"/>
      <c r="Z65" s="16"/>
      <c r="AA65" s="16"/>
      <c r="AB65" s="16"/>
      <c r="AC65" s="16"/>
      <c r="AD65" s="16"/>
    </row>
    <row r="66" spans="2:32" ht="14.25" customHeight="1" x14ac:dyDescent="0.35">
      <c r="B66" s="236"/>
      <c r="C66" s="80"/>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row>
    <row r="67" spans="2:32" ht="24.75" customHeight="1" x14ac:dyDescent="0.35">
      <c r="B67" s="236"/>
      <c r="C67" s="66" t="s">
        <v>387</v>
      </c>
      <c r="D67" s="49" t="s">
        <v>388</v>
      </c>
      <c r="E67" s="101" t="s">
        <v>345</v>
      </c>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row>
    <row r="68" spans="2:32" ht="24.75" customHeight="1" x14ac:dyDescent="0.35">
      <c r="B68" s="236"/>
      <c r="C68" s="80"/>
      <c r="D68" s="48" t="s">
        <v>389</v>
      </c>
      <c r="E68" s="87">
        <v>37</v>
      </c>
      <c r="F68" s="266" t="s">
        <v>384</v>
      </c>
      <c r="G68" s="267"/>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row>
    <row r="69" spans="2:32" ht="24.75" customHeight="1" x14ac:dyDescent="0.35">
      <c r="B69" s="236"/>
      <c r="C69" s="80"/>
      <c r="D69" s="48" t="s">
        <v>390</v>
      </c>
      <c r="E69" s="87">
        <v>0</v>
      </c>
      <c r="F69" s="268"/>
      <c r="G69" s="269"/>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row>
    <row r="70" spans="2:32" ht="24.75" customHeight="1" x14ac:dyDescent="0.35">
      <c r="B70" s="236"/>
      <c r="C70" s="80"/>
      <c r="D70" s="48" t="s">
        <v>391</v>
      </c>
      <c r="E70" s="87">
        <v>3</v>
      </c>
      <c r="F70" s="270"/>
      <c r="G70" s="271"/>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row>
    <row r="71" spans="2:32" ht="24.75" customHeight="1" x14ac:dyDescent="0.35">
      <c r="B71" s="236"/>
      <c r="C71" s="77"/>
      <c r="D71" s="48"/>
      <c r="E71" s="93" t="str">
        <f>IF(SUM(E68:E70)=$E$21,"Check","Error")</f>
        <v>Check</v>
      </c>
      <c r="F71" s="15"/>
      <c r="G71" s="16"/>
      <c r="H71" s="16"/>
      <c r="I71" s="16"/>
      <c r="J71" s="16"/>
      <c r="K71" s="16"/>
      <c r="L71" s="16"/>
      <c r="M71" s="16"/>
      <c r="N71" s="16"/>
      <c r="O71" s="16"/>
      <c r="P71" s="16"/>
      <c r="Q71" s="16"/>
      <c r="R71" s="16"/>
      <c r="S71" s="16"/>
      <c r="T71" s="16"/>
      <c r="U71" s="16"/>
      <c r="V71" s="16"/>
      <c r="W71" s="16"/>
      <c r="X71" s="16"/>
      <c r="Y71" s="16"/>
      <c r="Z71" s="16"/>
      <c r="AA71" s="16"/>
      <c r="AB71" s="16"/>
      <c r="AC71" s="16"/>
      <c r="AD71" s="16"/>
    </row>
    <row r="72" spans="2:32" ht="15" customHeight="1" x14ac:dyDescent="0.35">
      <c r="B72" s="236"/>
      <c r="C72" s="80"/>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row>
    <row r="73" spans="2:32" ht="15" customHeight="1" x14ac:dyDescent="0.35">
      <c r="B73" s="236"/>
      <c r="C73" s="80"/>
      <c r="D73" s="16"/>
      <c r="E73" s="16"/>
      <c r="F73" s="263" t="s">
        <v>392</v>
      </c>
      <c r="G73" s="264"/>
      <c r="H73" s="265"/>
      <c r="I73" s="16"/>
      <c r="J73" s="16"/>
      <c r="K73" s="16"/>
      <c r="L73" s="16"/>
      <c r="M73" s="16"/>
      <c r="N73" s="16"/>
      <c r="O73" s="16"/>
      <c r="P73" s="16"/>
      <c r="Q73" s="16"/>
      <c r="R73" s="16"/>
      <c r="S73" s="16"/>
      <c r="T73" s="16"/>
      <c r="U73" s="16"/>
      <c r="V73" s="16"/>
      <c r="W73" s="16"/>
      <c r="X73" s="16"/>
      <c r="Y73" s="16"/>
      <c r="Z73" s="16"/>
      <c r="AA73" s="16"/>
      <c r="AB73" s="16"/>
      <c r="AC73" s="16"/>
      <c r="AD73" s="16"/>
      <c r="AE73" s="16"/>
      <c r="AF73" s="16"/>
    </row>
    <row r="74" spans="2:32" ht="32.5" customHeight="1" x14ac:dyDescent="0.35">
      <c r="B74" s="236"/>
      <c r="C74" s="66" t="s">
        <v>393</v>
      </c>
      <c r="D74" s="24" t="s">
        <v>394</v>
      </c>
      <c r="E74" s="108" t="s">
        <v>395</v>
      </c>
      <c r="F74" s="108" t="s">
        <v>396</v>
      </c>
      <c r="G74" s="108" t="s">
        <v>397</v>
      </c>
      <c r="H74" s="108" t="s">
        <v>398</v>
      </c>
      <c r="I74" s="16"/>
      <c r="J74" s="16"/>
      <c r="K74" s="16"/>
      <c r="L74" s="16"/>
      <c r="N74" s="16"/>
      <c r="O74" s="16"/>
      <c r="P74" s="16"/>
      <c r="Q74" s="16"/>
      <c r="R74" s="16"/>
      <c r="S74" s="16"/>
      <c r="T74" s="16"/>
      <c r="U74" s="16"/>
      <c r="V74" s="16"/>
      <c r="W74" s="16"/>
      <c r="X74" s="16"/>
      <c r="Y74" s="16"/>
      <c r="Z74" s="16"/>
      <c r="AA74" s="16"/>
      <c r="AB74" s="16"/>
      <c r="AC74" s="16"/>
      <c r="AD74" s="16"/>
      <c r="AE74" s="16"/>
      <c r="AF74" s="16"/>
    </row>
    <row r="75" spans="2:32" ht="23.25" customHeight="1" x14ac:dyDescent="0.35">
      <c r="B75" s="236"/>
      <c r="C75" s="66"/>
      <c r="D75" s="48" t="s">
        <v>399</v>
      </c>
      <c r="E75" s="149">
        <v>3436032.8436995097</v>
      </c>
      <c r="F75" s="149">
        <v>3436032.8436995097</v>
      </c>
      <c r="G75" s="149"/>
      <c r="H75" s="149"/>
      <c r="I75" s="241" t="s">
        <v>400</v>
      </c>
      <c r="J75" s="242"/>
      <c r="K75" s="16"/>
      <c r="L75" s="16"/>
      <c r="M75" s="16"/>
      <c r="N75" s="16"/>
      <c r="O75" s="16"/>
      <c r="P75" s="16"/>
      <c r="Q75" s="16"/>
      <c r="R75" s="16"/>
      <c r="S75" s="16"/>
      <c r="T75" s="16"/>
      <c r="U75" s="16"/>
      <c r="V75" s="16"/>
      <c r="W75" s="16"/>
      <c r="X75" s="16"/>
      <c r="Y75" s="16"/>
      <c r="Z75" s="16"/>
      <c r="AA75" s="16"/>
      <c r="AB75" s="16"/>
      <c r="AC75" s="16"/>
      <c r="AD75" s="16"/>
      <c r="AE75" s="16"/>
      <c r="AF75" s="16"/>
    </row>
    <row r="76" spans="2:32" ht="23.25" customHeight="1" x14ac:dyDescent="0.35">
      <c r="B76" s="236"/>
      <c r="C76" s="80"/>
      <c r="D76" s="48" t="s">
        <v>401</v>
      </c>
      <c r="E76" s="149">
        <v>275264.55026455031</v>
      </c>
      <c r="F76" s="149">
        <v>275264.55026455031</v>
      </c>
      <c r="G76" s="149"/>
      <c r="H76" s="149"/>
      <c r="I76" s="243"/>
      <c r="J76" s="244"/>
      <c r="K76" s="16"/>
      <c r="L76" s="16"/>
      <c r="M76" s="16"/>
      <c r="N76" s="16"/>
      <c r="O76" s="16"/>
      <c r="P76" s="16"/>
      <c r="Q76" s="16"/>
      <c r="R76" s="16"/>
      <c r="S76" s="16"/>
      <c r="T76" s="16"/>
      <c r="U76" s="16"/>
      <c r="V76" s="16"/>
      <c r="W76" s="16"/>
      <c r="X76" s="16"/>
      <c r="Y76" s="16"/>
      <c r="Z76" s="16"/>
      <c r="AA76" s="16"/>
      <c r="AB76" s="16"/>
      <c r="AC76" s="16"/>
      <c r="AD76" s="16"/>
      <c r="AE76" s="16"/>
      <c r="AF76" s="16"/>
    </row>
    <row r="77" spans="2:32" ht="23.25" customHeight="1" x14ac:dyDescent="0.35">
      <c r="B77" s="236"/>
      <c r="C77" s="80"/>
      <c r="D77" s="48" t="s">
        <v>402</v>
      </c>
      <c r="E77" s="149">
        <v>3436032.8436995097</v>
      </c>
      <c r="F77" s="149">
        <v>3436032.8436995097</v>
      </c>
      <c r="G77" s="149"/>
      <c r="H77" s="149"/>
      <c r="I77" s="245"/>
      <c r="J77" s="246"/>
      <c r="K77" s="16"/>
      <c r="L77" s="16"/>
      <c r="M77" s="16"/>
      <c r="N77" s="16"/>
      <c r="O77" s="16"/>
      <c r="P77" s="16"/>
      <c r="Q77" s="16"/>
      <c r="R77" s="16"/>
      <c r="S77" s="16"/>
      <c r="T77" s="16"/>
      <c r="U77" s="16"/>
      <c r="V77" s="16"/>
      <c r="W77" s="16"/>
      <c r="X77" s="16"/>
      <c r="Y77" s="16"/>
      <c r="Z77" s="16"/>
      <c r="AA77" s="16"/>
      <c r="AB77" s="16"/>
      <c r="AC77" s="16"/>
      <c r="AD77" s="16"/>
      <c r="AE77" s="16"/>
      <c r="AF77" s="16"/>
    </row>
    <row r="78" spans="2:32" ht="15" customHeight="1" x14ac:dyDescent="0.35">
      <c r="B78" s="236"/>
      <c r="C78" s="80"/>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row>
    <row r="79" spans="2:32" ht="24.75" customHeight="1" x14ac:dyDescent="0.35">
      <c r="B79" s="236"/>
      <c r="C79" s="66" t="s">
        <v>403</v>
      </c>
      <c r="D79" s="24" t="s">
        <v>404</v>
      </c>
      <c r="E79" s="108" t="s">
        <v>405</v>
      </c>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row>
    <row r="80" spans="2:32" ht="24.75" customHeight="1" x14ac:dyDescent="0.35">
      <c r="B80" s="236"/>
      <c r="C80" s="80"/>
      <c r="D80" s="48" t="s">
        <v>406</v>
      </c>
      <c r="E80" s="97">
        <v>0.16600000000000001</v>
      </c>
      <c r="F80" s="262" t="s">
        <v>407</v>
      </c>
      <c r="G80" s="267"/>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row>
    <row r="81" spans="2:32" ht="24.75" customHeight="1" x14ac:dyDescent="0.35">
      <c r="B81" s="236"/>
      <c r="C81" s="80"/>
      <c r="D81" s="48" t="s">
        <v>408</v>
      </c>
      <c r="E81" s="97">
        <v>2.8000000000000001E-2</v>
      </c>
      <c r="F81" s="268"/>
      <c r="G81" s="269"/>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row>
    <row r="82" spans="2:32" ht="24.75" customHeight="1" x14ac:dyDescent="0.35">
      <c r="B82" s="236"/>
      <c r="C82" s="80"/>
      <c r="D82" s="48" t="s">
        <v>409</v>
      </c>
      <c r="E82" s="97">
        <v>1.6E-2</v>
      </c>
      <c r="F82" s="268"/>
      <c r="G82" s="269"/>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row>
    <row r="83" spans="2:32" ht="24.75" customHeight="1" x14ac:dyDescent="0.35">
      <c r="B83" s="236"/>
      <c r="C83" s="80"/>
      <c r="D83" s="48" t="s">
        <v>410</v>
      </c>
      <c r="E83" s="97">
        <v>0.377</v>
      </c>
      <c r="F83" s="268"/>
      <c r="G83" s="269"/>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row>
    <row r="84" spans="2:32" ht="24.75" customHeight="1" x14ac:dyDescent="0.35">
      <c r="B84" s="236"/>
      <c r="C84" s="80"/>
      <c r="D84" s="48" t="s">
        <v>411</v>
      </c>
      <c r="E84" s="97">
        <v>0</v>
      </c>
      <c r="F84" s="268"/>
      <c r="G84" s="269"/>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row>
    <row r="85" spans="2:32" ht="24.75" customHeight="1" x14ac:dyDescent="0.35">
      <c r="B85" s="236"/>
      <c r="C85" s="80"/>
      <c r="D85" s="48" t="s">
        <v>412</v>
      </c>
      <c r="E85" s="97">
        <v>0.189</v>
      </c>
      <c r="F85" s="268"/>
      <c r="G85" s="269"/>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row>
    <row r="86" spans="2:32" ht="24.75" customHeight="1" x14ac:dyDescent="0.35">
      <c r="B86" s="236"/>
      <c r="C86" s="80"/>
      <c r="D86" s="48" t="s">
        <v>413</v>
      </c>
      <c r="E86" s="97">
        <v>9.5000000000000001E-2</v>
      </c>
      <c r="F86" s="268"/>
      <c r="G86" s="269"/>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row>
    <row r="87" spans="2:32" ht="24.75" customHeight="1" x14ac:dyDescent="0.35">
      <c r="B87" s="236"/>
      <c r="C87" s="80"/>
      <c r="D87" s="48" t="s">
        <v>414</v>
      </c>
      <c r="E87" s="97">
        <v>4.2999999999999997E-2</v>
      </c>
      <c r="F87" s="268"/>
      <c r="G87" s="269"/>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row>
    <row r="88" spans="2:32" ht="24.75" customHeight="1" x14ac:dyDescent="0.35">
      <c r="B88" s="236"/>
      <c r="C88" s="80"/>
      <c r="D88" s="48" t="s">
        <v>415</v>
      </c>
      <c r="E88" s="97">
        <v>8.5999999999999993E-2</v>
      </c>
      <c r="F88" s="270"/>
      <c r="G88" s="271"/>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row>
    <row r="89" spans="2:32" ht="15" customHeight="1" x14ac:dyDescent="0.35">
      <c r="B89" s="236"/>
      <c r="C89" s="80"/>
      <c r="E89" s="93" t="str">
        <f>IF(SUM(E80:E88)=1,"Check","Error")</f>
        <v>Check</v>
      </c>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row>
    <row r="90" spans="2:32" ht="15" customHeight="1" x14ac:dyDescent="0.35">
      <c r="B90" s="236"/>
      <c r="C90" s="80"/>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row>
    <row r="91" spans="2:32" ht="24.75" customHeight="1" x14ac:dyDescent="0.35">
      <c r="B91" s="236"/>
      <c r="C91" s="66" t="s">
        <v>416</v>
      </c>
      <c r="D91" s="24" t="s">
        <v>417</v>
      </c>
      <c r="E91" s="108" t="s">
        <v>405</v>
      </c>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row>
    <row r="92" spans="2:32" ht="24.75" customHeight="1" x14ac:dyDescent="0.35">
      <c r="B92" s="236"/>
      <c r="C92" s="80"/>
      <c r="D92" s="48" t="s">
        <v>418</v>
      </c>
      <c r="E92" s="97">
        <v>0.16200000000000001</v>
      </c>
      <c r="F92" s="262" t="s">
        <v>419</v>
      </c>
      <c r="G92" s="267"/>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row>
    <row r="93" spans="2:32" ht="24.75" customHeight="1" x14ac:dyDescent="0.35">
      <c r="B93" s="236"/>
      <c r="C93" s="80"/>
      <c r="D93" s="48" t="s">
        <v>420</v>
      </c>
      <c r="E93" s="97">
        <v>3.1E-2</v>
      </c>
      <c r="F93" s="268"/>
      <c r="G93" s="269"/>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row>
    <row r="94" spans="2:32" ht="24.75" customHeight="1" x14ac:dyDescent="0.35">
      <c r="B94" s="236"/>
      <c r="C94" s="80"/>
      <c r="D94" s="48" t="s">
        <v>421</v>
      </c>
      <c r="E94" s="97">
        <v>5.0999999999999997E-2</v>
      </c>
      <c r="F94" s="268"/>
      <c r="G94" s="269"/>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row>
    <row r="95" spans="2:32" ht="24.75" customHeight="1" x14ac:dyDescent="0.35">
      <c r="B95" s="236"/>
      <c r="C95" s="80"/>
      <c r="D95" s="48" t="s">
        <v>422</v>
      </c>
      <c r="E95" s="97">
        <v>0.61699999999999999</v>
      </c>
      <c r="F95" s="268"/>
      <c r="G95" s="269"/>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row>
    <row r="96" spans="2:32" ht="24.75" customHeight="1" x14ac:dyDescent="0.35">
      <c r="B96" s="236"/>
      <c r="C96" s="80"/>
      <c r="D96" s="48" t="s">
        <v>423</v>
      </c>
      <c r="E96" s="97">
        <v>2E-3</v>
      </c>
      <c r="F96" s="268"/>
      <c r="G96" s="269"/>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row>
    <row r="97" spans="2:32" ht="24.75" customHeight="1" x14ac:dyDescent="0.35">
      <c r="B97" s="236"/>
      <c r="C97" s="80"/>
      <c r="D97" s="48" t="s">
        <v>424</v>
      </c>
      <c r="E97" s="97">
        <v>3.5999999999999997E-2</v>
      </c>
      <c r="F97" s="268"/>
      <c r="G97" s="269"/>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row>
    <row r="98" spans="2:32" ht="24.75" customHeight="1" x14ac:dyDescent="0.35">
      <c r="B98" s="236"/>
      <c r="C98" s="80"/>
      <c r="D98" s="48" t="s">
        <v>425</v>
      </c>
      <c r="E98" s="97">
        <v>2.5999999999999999E-2</v>
      </c>
      <c r="F98" s="268"/>
      <c r="G98" s="269"/>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row>
    <row r="99" spans="2:32" ht="24.75" customHeight="1" x14ac:dyDescent="0.35">
      <c r="B99" s="236"/>
      <c r="C99" s="80"/>
      <c r="D99" s="48" t="s">
        <v>426</v>
      </c>
      <c r="E99" s="97">
        <v>2.3E-2</v>
      </c>
      <c r="F99" s="268"/>
      <c r="G99" s="269"/>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row>
    <row r="100" spans="2:32" ht="24.75" customHeight="1" x14ac:dyDescent="0.35">
      <c r="B100" s="236"/>
      <c r="C100" s="80"/>
      <c r="D100" s="48" t="s">
        <v>427</v>
      </c>
      <c r="E100" s="97">
        <v>5.1999999999999998E-2</v>
      </c>
      <c r="F100" s="270"/>
      <c r="G100" s="271"/>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row>
    <row r="101" spans="2:32" ht="15" customHeight="1" x14ac:dyDescent="0.35">
      <c r="B101" s="236"/>
      <c r="C101" s="80"/>
      <c r="E101" s="93" t="str">
        <f>IF(SUM(E92:E100)=1,"Check","Error")</f>
        <v>Check</v>
      </c>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row>
    <row r="102" spans="2:32" ht="14.5" customHeight="1" x14ac:dyDescent="0.35"/>
    <row r="103" spans="2:32" x14ac:dyDescent="0.35">
      <c r="B103" s="16"/>
      <c r="D103" s="16"/>
    </row>
    <row r="104" spans="2:32" ht="24" customHeight="1" x14ac:dyDescent="0.35">
      <c r="B104" s="236" t="s">
        <v>428</v>
      </c>
      <c r="C104" s="80"/>
      <c r="E104" s="260" t="s">
        <v>429</v>
      </c>
      <c r="F104" s="260"/>
      <c r="G104" s="260"/>
    </row>
    <row r="105" spans="2:32" ht="24" customHeight="1" x14ac:dyDescent="0.35">
      <c r="B105" s="236"/>
      <c r="C105" s="66" t="s">
        <v>430</v>
      </c>
      <c r="D105" s="24" t="s">
        <v>431</v>
      </c>
      <c r="H105" s="255"/>
    </row>
    <row r="106" spans="2:32" ht="44.5" customHeight="1" x14ac:dyDescent="0.35">
      <c r="B106" s="236"/>
      <c r="C106" s="80"/>
      <c r="D106" s="84" t="s">
        <v>432</v>
      </c>
      <c r="E106" s="253" t="s">
        <v>433</v>
      </c>
      <c r="F106" s="253"/>
      <c r="G106" s="253"/>
      <c r="H106" s="256"/>
    </row>
    <row r="107" spans="2:32" ht="44.5" customHeight="1" x14ac:dyDescent="0.35">
      <c r="B107" s="236"/>
      <c r="C107" s="80"/>
      <c r="D107" s="84" t="s">
        <v>434</v>
      </c>
      <c r="E107" s="253" t="s">
        <v>435</v>
      </c>
      <c r="F107" s="253"/>
      <c r="G107" s="253"/>
      <c r="H107" s="256"/>
    </row>
    <row r="108" spans="2:32" ht="44.5" customHeight="1" x14ac:dyDescent="0.35">
      <c r="B108" s="236"/>
      <c r="C108" s="80"/>
      <c r="D108" s="84" t="s">
        <v>436</v>
      </c>
      <c r="E108" s="253" t="s">
        <v>437</v>
      </c>
      <c r="F108" s="253"/>
      <c r="G108" s="253"/>
      <c r="H108" s="256"/>
    </row>
    <row r="109" spans="2:32" ht="44.5" customHeight="1" x14ac:dyDescent="0.35">
      <c r="B109" s="236"/>
      <c r="C109" s="80"/>
      <c r="D109" s="84" t="s">
        <v>438</v>
      </c>
      <c r="E109" s="253" t="s">
        <v>439</v>
      </c>
      <c r="F109" s="253"/>
      <c r="G109" s="253"/>
      <c r="H109" s="256"/>
    </row>
    <row r="110" spans="2:32" ht="44.5" customHeight="1" x14ac:dyDescent="0.35">
      <c r="B110" s="236"/>
      <c r="C110" s="80"/>
      <c r="D110" s="84" t="s">
        <v>440</v>
      </c>
      <c r="E110" s="253" t="s">
        <v>441</v>
      </c>
      <c r="F110" s="253"/>
      <c r="G110" s="253"/>
      <c r="H110" s="256"/>
    </row>
    <row r="111" spans="2:32" ht="44.5" customHeight="1" x14ac:dyDescent="0.35">
      <c r="B111" s="236"/>
      <c r="C111" s="80"/>
      <c r="D111" s="84" t="s">
        <v>442</v>
      </c>
      <c r="E111" s="253" t="s">
        <v>443</v>
      </c>
      <c r="F111" s="253"/>
      <c r="G111" s="253"/>
      <c r="H111" s="256"/>
    </row>
    <row r="112" spans="2:32" ht="44.5" customHeight="1" x14ac:dyDescent="0.35">
      <c r="B112" s="236"/>
      <c r="C112" s="80"/>
      <c r="D112" s="84" t="s">
        <v>444</v>
      </c>
      <c r="E112" s="257" t="s">
        <v>445</v>
      </c>
      <c r="F112" s="253"/>
      <c r="G112" s="253"/>
      <c r="H112" s="256"/>
    </row>
    <row r="113" spans="2:8" ht="44.5" customHeight="1" x14ac:dyDescent="0.35">
      <c r="B113" s="236"/>
      <c r="C113" s="80"/>
      <c r="D113" s="85" t="s">
        <v>446</v>
      </c>
      <c r="E113" s="254" t="s">
        <v>447</v>
      </c>
      <c r="F113" s="254"/>
      <c r="G113" s="254"/>
      <c r="H113" s="256"/>
    </row>
    <row r="114" spans="2:8" ht="13.75" customHeight="1" x14ac:dyDescent="0.35">
      <c r="B114" s="211"/>
      <c r="C114" s="80"/>
      <c r="E114" s="145"/>
    </row>
    <row r="115" spans="2:8" s="28" customFormat="1" x14ac:dyDescent="0.35">
      <c r="B115" s="57"/>
      <c r="C115" s="79"/>
    </row>
    <row r="116" spans="2:8" s="28" customFormat="1" x14ac:dyDescent="0.35">
      <c r="B116" s="58"/>
      <c r="C116" s="79"/>
    </row>
    <row r="117" spans="2:8" s="28" customFormat="1" ht="24" customHeight="1" x14ac:dyDescent="0.35">
      <c r="B117" s="210" t="s">
        <v>448</v>
      </c>
      <c r="C117" s="80"/>
      <c r="E117" s="101" t="s">
        <v>345</v>
      </c>
    </row>
    <row r="118" spans="2:8" s="28" customFormat="1" ht="24" customHeight="1" x14ac:dyDescent="0.35">
      <c r="B118" s="236"/>
      <c r="C118" s="66" t="s">
        <v>449</v>
      </c>
      <c r="D118" s="28" t="s">
        <v>450</v>
      </c>
      <c r="E118" s="96">
        <v>27</v>
      </c>
    </row>
    <row r="119" spans="2:8" s="28" customFormat="1" x14ac:dyDescent="0.35">
      <c r="B119" s="236"/>
      <c r="C119" s="80"/>
      <c r="E119" s="107"/>
    </row>
    <row r="120" spans="2:8" s="28" customFormat="1" ht="24.75" customHeight="1" x14ac:dyDescent="0.35">
      <c r="B120" s="236"/>
      <c r="C120" s="80"/>
      <c r="E120" s="101" t="s">
        <v>451</v>
      </c>
    </row>
    <row r="121" spans="2:8" s="28" customFormat="1" ht="24.75" customHeight="1" x14ac:dyDescent="0.35">
      <c r="B121" s="236"/>
      <c r="C121" s="66" t="s">
        <v>452</v>
      </c>
      <c r="D121" s="28" t="s">
        <v>453</v>
      </c>
      <c r="E121" s="151">
        <v>327000</v>
      </c>
    </row>
    <row r="122" spans="2:8" s="28" customFormat="1" x14ac:dyDescent="0.35">
      <c r="B122" s="236"/>
      <c r="C122" s="80"/>
    </row>
    <row r="123" spans="2:8" s="28" customFormat="1" ht="24.75" customHeight="1" x14ac:dyDescent="0.35">
      <c r="B123" s="236"/>
      <c r="C123" s="66" t="s">
        <v>454</v>
      </c>
      <c r="D123" s="59" t="s">
        <v>455</v>
      </c>
      <c r="E123" s="101" t="s">
        <v>345</v>
      </c>
    </row>
    <row r="124" spans="2:8" s="28" customFormat="1" ht="24.75" customHeight="1" x14ac:dyDescent="0.35">
      <c r="B124" s="236"/>
      <c r="C124" s="80"/>
      <c r="D124" s="60" t="s">
        <v>456</v>
      </c>
      <c r="E124" s="94">
        <v>0</v>
      </c>
      <c r="F124" s="247" t="s">
        <v>384</v>
      </c>
      <c r="G124" s="248"/>
    </row>
    <row r="125" spans="2:8" s="28" customFormat="1" ht="24.75" customHeight="1" x14ac:dyDescent="0.35">
      <c r="B125" s="236"/>
      <c r="C125" s="80"/>
      <c r="D125" s="60" t="s">
        <v>457</v>
      </c>
      <c r="E125" s="94">
        <v>0</v>
      </c>
      <c r="F125" s="249"/>
      <c r="G125" s="250"/>
    </row>
    <row r="126" spans="2:8" s="28" customFormat="1" ht="24.75" customHeight="1" x14ac:dyDescent="0.35">
      <c r="B126" s="236"/>
      <c r="C126" s="80"/>
      <c r="D126" s="60" t="s">
        <v>458</v>
      </c>
      <c r="E126" s="94">
        <v>38</v>
      </c>
      <c r="F126" s="249"/>
      <c r="G126" s="250"/>
    </row>
    <row r="127" spans="2:8" s="28" customFormat="1" ht="24.75" customHeight="1" x14ac:dyDescent="0.35">
      <c r="B127" s="236"/>
      <c r="C127" s="80"/>
      <c r="D127" s="60" t="s">
        <v>459</v>
      </c>
      <c r="E127" s="94">
        <v>2</v>
      </c>
      <c r="F127" s="249"/>
      <c r="G127" s="250"/>
    </row>
    <row r="128" spans="2:8" s="28" customFormat="1" ht="24.75" customHeight="1" x14ac:dyDescent="0.35">
      <c r="B128" s="236"/>
      <c r="C128" s="80"/>
      <c r="D128" s="60" t="s">
        <v>460</v>
      </c>
      <c r="E128" s="94">
        <v>0</v>
      </c>
      <c r="F128" s="251"/>
      <c r="G128" s="252"/>
    </row>
    <row r="129" spans="1:53" s="28" customFormat="1" x14ac:dyDescent="0.35">
      <c r="B129" s="236"/>
      <c r="C129" s="80"/>
      <c r="E129" s="93" t="str">
        <f>IF(SUM(E124:E128)=$E$21,"Check","Error")</f>
        <v>Check</v>
      </c>
    </row>
    <row r="130" spans="1:53" s="28" customFormat="1" x14ac:dyDescent="0.35">
      <c r="B130" s="58"/>
      <c r="C130" s="79"/>
    </row>
    <row r="131" spans="1:53" s="28" customFormat="1" x14ac:dyDescent="0.35">
      <c r="B131" s="58"/>
      <c r="C131" s="79"/>
    </row>
    <row r="132" spans="1:53" s="61" customFormat="1" ht="24" customHeight="1" x14ac:dyDescent="0.35">
      <c r="A132" s="3"/>
      <c r="B132" s="210" t="s">
        <v>461</v>
      </c>
      <c r="C132" s="80"/>
      <c r="D132" s="28"/>
      <c r="E132" s="101" t="s">
        <v>451</v>
      </c>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row>
    <row r="133" spans="1:53" ht="24" customHeight="1" x14ac:dyDescent="0.35">
      <c r="B133" s="236"/>
      <c r="C133" s="66" t="s">
        <v>462</v>
      </c>
      <c r="D133" s="28" t="s">
        <v>463</v>
      </c>
      <c r="E133" s="151">
        <f>91500*30.5</f>
        <v>2790750</v>
      </c>
    </row>
    <row r="134" spans="1:53" x14ac:dyDescent="0.35">
      <c r="B134" s="236"/>
      <c r="C134" s="80"/>
      <c r="D134" s="28"/>
    </row>
    <row r="135" spans="1:53" ht="24" customHeight="1" x14ac:dyDescent="0.35">
      <c r="B135" s="236"/>
      <c r="C135" s="66" t="s">
        <v>464</v>
      </c>
      <c r="D135" s="24" t="s">
        <v>465</v>
      </c>
      <c r="E135" s="105" t="s">
        <v>466</v>
      </c>
      <c r="F135" s="100" t="s">
        <v>467</v>
      </c>
      <c r="G135" s="100" t="s">
        <v>468</v>
      </c>
    </row>
    <row r="136" spans="1:53" ht="24" customHeight="1" x14ac:dyDescent="0.35">
      <c r="B136" s="236"/>
      <c r="C136" s="80"/>
      <c r="D136" s="62" t="s">
        <v>469</v>
      </c>
      <c r="E136" s="204">
        <v>0.52500000000000002</v>
      </c>
      <c r="F136" s="204">
        <v>0.47499999999999998</v>
      </c>
      <c r="G136" s="95"/>
      <c r="H136" s="228" t="s">
        <v>470</v>
      </c>
      <c r="I136" s="229"/>
      <c r="J136" s="28"/>
    </row>
    <row r="137" spans="1:53" ht="24" customHeight="1" x14ac:dyDescent="0.35">
      <c r="B137" s="236"/>
      <c r="C137" s="80"/>
      <c r="D137" s="62" t="s">
        <v>471</v>
      </c>
      <c r="E137" s="204">
        <v>0.6</v>
      </c>
      <c r="F137" s="204">
        <v>0.4</v>
      </c>
      <c r="G137" s="95"/>
      <c r="H137" s="230"/>
      <c r="I137" s="231"/>
      <c r="J137" s="28"/>
    </row>
    <row r="138" spans="1:53" ht="24" customHeight="1" x14ac:dyDescent="0.35">
      <c r="B138" s="236"/>
      <c r="C138" s="80"/>
      <c r="D138" s="62" t="s">
        <v>472</v>
      </c>
      <c r="E138" s="204">
        <v>0.6</v>
      </c>
      <c r="F138" s="204">
        <v>0.4</v>
      </c>
      <c r="G138" s="95"/>
      <c r="H138" s="230"/>
      <c r="I138" s="231"/>
      <c r="J138" s="28"/>
    </row>
    <row r="139" spans="1:53" ht="24" customHeight="1" x14ac:dyDescent="0.35">
      <c r="B139" s="236"/>
      <c r="C139" s="80"/>
      <c r="D139" s="62" t="s">
        <v>473</v>
      </c>
      <c r="E139" s="204">
        <v>0.2</v>
      </c>
      <c r="F139" s="204">
        <v>0.8</v>
      </c>
      <c r="G139" s="95"/>
      <c r="H139" s="230"/>
      <c r="I139" s="231"/>
      <c r="J139" s="28"/>
    </row>
    <row r="140" spans="1:53" ht="24" customHeight="1" x14ac:dyDescent="0.35">
      <c r="B140" s="236"/>
      <c r="C140" s="80"/>
      <c r="D140" s="62" t="s">
        <v>474</v>
      </c>
      <c r="E140" s="204">
        <v>0.375</v>
      </c>
      <c r="F140" s="204">
        <v>0.625</v>
      </c>
      <c r="G140" s="95"/>
      <c r="H140" s="230"/>
      <c r="I140" s="231"/>
      <c r="J140" s="28"/>
    </row>
    <row r="141" spans="1:53" ht="24" customHeight="1" x14ac:dyDescent="0.35">
      <c r="B141" s="236"/>
      <c r="C141" s="80"/>
      <c r="D141" s="62" t="s">
        <v>475</v>
      </c>
      <c r="E141" s="204">
        <v>0.3</v>
      </c>
      <c r="F141" s="204">
        <v>0.7</v>
      </c>
      <c r="G141" s="95"/>
      <c r="H141" s="230"/>
      <c r="I141" s="231"/>
      <c r="J141" s="28"/>
    </row>
    <row r="142" spans="1:53" ht="24" customHeight="1" x14ac:dyDescent="0.35">
      <c r="B142" s="236"/>
      <c r="C142" s="80"/>
      <c r="D142" s="62" t="s">
        <v>476</v>
      </c>
      <c r="E142" s="204">
        <v>0.25</v>
      </c>
      <c r="F142" s="204">
        <v>0.75</v>
      </c>
      <c r="G142" s="95"/>
      <c r="H142" s="230"/>
      <c r="I142" s="231"/>
      <c r="J142" s="28"/>
    </row>
    <row r="143" spans="1:53" ht="24" customHeight="1" x14ac:dyDescent="0.35">
      <c r="B143" s="236"/>
      <c r="C143" s="80"/>
      <c r="D143" s="62" t="s">
        <v>477</v>
      </c>
      <c r="E143" s="204">
        <v>7.4999999999999997E-2</v>
      </c>
      <c r="F143" s="204">
        <v>0.92500000000000004</v>
      </c>
      <c r="G143" s="95"/>
      <c r="H143" s="232"/>
      <c r="I143" s="233"/>
      <c r="J143" s="28"/>
    </row>
    <row r="144" spans="1:53" x14ac:dyDescent="0.35">
      <c r="B144" s="236"/>
      <c r="C144" s="80"/>
      <c r="E144" s="102"/>
      <c r="F144" s="102"/>
      <c r="G144" s="102"/>
      <c r="H144" s="63"/>
      <c r="J144" s="28"/>
    </row>
    <row r="145" spans="2:9" ht="24" customHeight="1" x14ac:dyDescent="0.35">
      <c r="B145" s="236"/>
      <c r="C145" s="66" t="s">
        <v>478</v>
      </c>
      <c r="D145" s="24" t="s">
        <v>479</v>
      </c>
      <c r="E145" s="105" t="s">
        <v>466</v>
      </c>
      <c r="F145" s="100" t="s">
        <v>467</v>
      </c>
      <c r="G145" s="100" t="s">
        <v>480</v>
      </c>
      <c r="H145" s="63"/>
    </row>
    <row r="146" spans="2:9" ht="24" customHeight="1" x14ac:dyDescent="0.35">
      <c r="B146" s="236"/>
      <c r="C146" s="80"/>
      <c r="D146" s="3" t="s">
        <v>481</v>
      </c>
      <c r="E146" s="204">
        <v>0.8</v>
      </c>
      <c r="F146" s="204">
        <v>0.2</v>
      </c>
      <c r="G146" s="95"/>
      <c r="H146" s="228" t="s">
        <v>470</v>
      </c>
      <c r="I146" s="229"/>
    </row>
    <row r="147" spans="2:9" ht="24" customHeight="1" x14ac:dyDescent="0.35">
      <c r="B147" s="236"/>
      <c r="C147" s="80"/>
      <c r="D147" s="3" t="s">
        <v>482</v>
      </c>
      <c r="E147" s="204">
        <v>0.95</v>
      </c>
      <c r="F147" s="204">
        <v>0.05</v>
      </c>
      <c r="G147" s="95"/>
      <c r="H147" s="230"/>
      <c r="I147" s="231"/>
    </row>
    <row r="148" spans="2:9" ht="24" customHeight="1" x14ac:dyDescent="0.35">
      <c r="B148" s="236"/>
      <c r="C148" s="80"/>
      <c r="D148" s="3" t="s">
        <v>483</v>
      </c>
      <c r="E148" s="204">
        <v>0.95</v>
      </c>
      <c r="F148" s="204">
        <v>0.05</v>
      </c>
      <c r="G148" s="95"/>
      <c r="H148" s="230"/>
      <c r="I148" s="231"/>
    </row>
    <row r="149" spans="2:9" ht="24" customHeight="1" x14ac:dyDescent="0.35">
      <c r="B149" s="236"/>
      <c r="C149" s="80"/>
      <c r="D149" s="3" t="s">
        <v>484</v>
      </c>
      <c r="E149" s="204">
        <v>0.52500000000000002</v>
      </c>
      <c r="F149" s="204">
        <v>0.47499999999999998</v>
      </c>
      <c r="G149" s="95"/>
      <c r="H149" s="230"/>
      <c r="I149" s="231"/>
    </row>
    <row r="150" spans="2:9" ht="24" customHeight="1" x14ac:dyDescent="0.35">
      <c r="B150" s="236"/>
      <c r="C150" s="80"/>
      <c r="D150" s="3" t="s">
        <v>485</v>
      </c>
      <c r="E150" s="204">
        <v>0.72499999999999998</v>
      </c>
      <c r="F150" s="204">
        <v>0.27500000000000002</v>
      </c>
      <c r="G150" s="95"/>
      <c r="H150" s="230"/>
      <c r="I150" s="231"/>
    </row>
    <row r="151" spans="2:9" ht="24" customHeight="1" x14ac:dyDescent="0.35">
      <c r="B151" s="236"/>
      <c r="C151" s="80"/>
      <c r="D151" s="3" t="s">
        <v>486</v>
      </c>
      <c r="E151" s="204">
        <v>0.52500000000000002</v>
      </c>
      <c r="F151" s="204">
        <v>0.47499999999999998</v>
      </c>
      <c r="G151" s="95"/>
      <c r="H151" s="230"/>
      <c r="I151" s="231"/>
    </row>
    <row r="152" spans="2:9" ht="24" customHeight="1" x14ac:dyDescent="0.35">
      <c r="B152" s="236"/>
      <c r="C152" s="80"/>
      <c r="D152" s="3" t="s">
        <v>487</v>
      </c>
      <c r="E152" s="204">
        <v>0.9</v>
      </c>
      <c r="F152" s="204">
        <v>0.1</v>
      </c>
      <c r="G152" s="95"/>
      <c r="H152" s="230"/>
      <c r="I152" s="231"/>
    </row>
    <row r="153" spans="2:9" ht="24" customHeight="1" x14ac:dyDescent="0.35">
      <c r="B153" s="236"/>
      <c r="C153" s="80"/>
      <c r="D153" s="3" t="s">
        <v>488</v>
      </c>
      <c r="E153" s="204">
        <v>0.42499999999999999</v>
      </c>
      <c r="F153" s="204">
        <v>0.57499999999999996</v>
      </c>
      <c r="G153" s="95"/>
      <c r="H153" s="232"/>
      <c r="I153" s="233"/>
    </row>
    <row r="154" spans="2:9" ht="15" customHeight="1" x14ac:dyDescent="0.35">
      <c r="B154" s="236"/>
      <c r="C154" s="80"/>
      <c r="E154" s="102"/>
      <c r="F154" s="102"/>
      <c r="G154" s="102"/>
      <c r="I154" s="28"/>
    </row>
    <row r="155" spans="2:9" ht="24" customHeight="1" x14ac:dyDescent="0.35">
      <c r="B155" s="236"/>
      <c r="C155" s="80"/>
      <c r="E155" s="101" t="s">
        <v>489</v>
      </c>
      <c r="F155" s="102"/>
      <c r="G155" s="102"/>
      <c r="I155" s="28"/>
    </row>
    <row r="156" spans="2:9" ht="24" customHeight="1" x14ac:dyDescent="0.35">
      <c r="B156" s="236"/>
      <c r="C156" s="66" t="s">
        <v>490</v>
      </c>
      <c r="D156" s="3" t="s">
        <v>491</v>
      </c>
      <c r="E156" s="87">
        <v>10</v>
      </c>
      <c r="F156" s="102"/>
      <c r="G156" s="102"/>
      <c r="I156" s="28"/>
    </row>
    <row r="157" spans="2:9" ht="15" customHeight="1" x14ac:dyDescent="0.35">
      <c r="B157" s="236"/>
      <c r="C157" s="80"/>
      <c r="E157" s="102"/>
      <c r="F157" s="102"/>
      <c r="G157" s="102"/>
      <c r="I157" s="28"/>
    </row>
    <row r="158" spans="2:9" ht="24" customHeight="1" x14ac:dyDescent="0.35">
      <c r="B158" s="236"/>
      <c r="C158" s="80"/>
      <c r="E158" s="101" t="s">
        <v>345</v>
      </c>
      <c r="F158" s="102"/>
      <c r="G158" s="102"/>
      <c r="I158" s="28"/>
    </row>
    <row r="159" spans="2:9" ht="24" customHeight="1" x14ac:dyDescent="0.35">
      <c r="B159" s="236"/>
      <c r="C159" s="66" t="s">
        <v>492</v>
      </c>
      <c r="D159" s="3" t="s">
        <v>493</v>
      </c>
      <c r="E159" s="87">
        <v>14</v>
      </c>
      <c r="F159" s="102"/>
      <c r="G159" s="102"/>
      <c r="I159" s="28"/>
    </row>
    <row r="160" spans="2:9" ht="15" customHeight="1" x14ac:dyDescent="0.35">
      <c r="B160" s="236"/>
      <c r="C160" s="3"/>
    </row>
    <row r="161" spans="1:64" x14ac:dyDescent="0.35">
      <c r="B161" s="25"/>
      <c r="C161" s="80"/>
    </row>
    <row r="162" spans="1:64" ht="14.5" thickBot="1" x14ac:dyDescent="0.4">
      <c r="A162" s="26"/>
      <c r="B162" s="26"/>
      <c r="C162" s="81"/>
      <c r="D162" s="35"/>
      <c r="E162" s="35"/>
      <c r="F162" s="35"/>
      <c r="G162" s="35"/>
      <c r="H162" s="35"/>
      <c r="I162" s="35"/>
      <c r="J162" s="35"/>
      <c r="K162" s="35"/>
    </row>
    <row r="163" spans="1:64" x14ac:dyDescent="0.35">
      <c r="A163" s="25"/>
      <c r="B163" s="25"/>
      <c r="C163" s="80"/>
    </row>
    <row r="164" spans="1:64" ht="25" x14ac:dyDescent="0.35">
      <c r="B164" s="50" t="s">
        <v>494</v>
      </c>
      <c r="C164" s="50"/>
      <c r="D164" s="51"/>
      <c r="E164" s="51"/>
      <c r="F164" s="51"/>
      <c r="G164" s="51"/>
      <c r="H164" s="51"/>
      <c r="I164" s="51"/>
      <c r="J164" s="51"/>
    </row>
    <row r="165" spans="1:64" ht="26.25" customHeight="1" x14ac:dyDescent="0.35">
      <c r="B165" s="37" t="s">
        <v>495</v>
      </c>
      <c r="C165" s="37"/>
      <c r="D165" s="92" t="s">
        <v>496</v>
      </c>
      <c r="E165" s="134"/>
      <c r="F165" s="134"/>
      <c r="G165" s="134"/>
      <c r="H165" s="134"/>
      <c r="I165" s="134"/>
      <c r="J165" s="134"/>
    </row>
    <row r="166" spans="1:64" ht="26.25" customHeight="1" x14ac:dyDescent="0.35">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c r="AU166" s="27"/>
      <c r="AV166" s="27"/>
      <c r="AW166" s="27"/>
      <c r="AX166" s="27"/>
      <c r="AY166" s="27"/>
      <c r="AZ166" s="27"/>
      <c r="BA166" s="27"/>
      <c r="BB166" s="27"/>
      <c r="BC166" s="27"/>
      <c r="BD166" s="27"/>
      <c r="BE166" s="27"/>
      <c r="BF166" s="27"/>
      <c r="BG166" s="27"/>
      <c r="BH166" s="27"/>
      <c r="BI166" s="27"/>
      <c r="BJ166" s="27"/>
      <c r="BK166" s="27"/>
      <c r="BL166" s="27"/>
    </row>
    <row r="167" spans="1:64" s="55" customFormat="1" ht="32.25" customHeight="1" x14ac:dyDescent="0.35">
      <c r="A167" s="28"/>
      <c r="B167" s="210" t="s">
        <v>497</v>
      </c>
      <c r="C167" s="80"/>
      <c r="D167" s="28"/>
      <c r="E167" s="104" t="s">
        <v>498</v>
      </c>
      <c r="F167" s="240" t="s">
        <v>499</v>
      </c>
      <c r="G167" s="227"/>
      <c r="H167" s="2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27"/>
      <c r="AH167" s="27"/>
      <c r="AI167" s="27"/>
      <c r="AJ167" s="27"/>
      <c r="AK167" s="27"/>
      <c r="AL167" s="27"/>
      <c r="AM167" s="27"/>
      <c r="AN167" s="27"/>
      <c r="AO167" s="27"/>
      <c r="AP167" s="27"/>
      <c r="AQ167" s="27"/>
      <c r="AR167" s="27"/>
      <c r="AS167" s="27"/>
      <c r="AT167" s="27"/>
      <c r="AU167" s="27"/>
      <c r="AV167" s="27"/>
      <c r="AW167" s="27"/>
      <c r="AX167" s="27"/>
      <c r="AY167" s="27"/>
      <c r="AZ167" s="27"/>
      <c r="BA167" s="27"/>
      <c r="BB167" s="27"/>
      <c r="BC167" s="27"/>
      <c r="BD167" s="27"/>
      <c r="BE167" s="27"/>
      <c r="BF167" s="27"/>
      <c r="BG167" s="27"/>
      <c r="BH167" s="27"/>
      <c r="BI167" s="27"/>
      <c r="BJ167" s="27"/>
      <c r="BK167" s="27"/>
      <c r="BL167" s="27"/>
    </row>
    <row r="168" spans="1:64" s="55" customFormat="1" ht="34" customHeight="1" x14ac:dyDescent="0.35">
      <c r="A168" s="28"/>
      <c r="B168" s="216"/>
      <c r="C168" s="82"/>
      <c r="D168" s="28" t="s">
        <v>500</v>
      </c>
      <c r="E168" s="120">
        <v>1.4374156416695295E-4</v>
      </c>
      <c r="F168" s="237" t="s">
        <v>501</v>
      </c>
      <c r="G168" s="238"/>
      <c r="H168" s="239"/>
      <c r="I168" s="64"/>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c r="AK168" s="27"/>
      <c r="AL168" s="27"/>
      <c r="AM168" s="27"/>
      <c r="AN168" s="27"/>
      <c r="AO168" s="27"/>
      <c r="AP168" s="27"/>
      <c r="AQ168" s="27"/>
      <c r="AR168" s="27"/>
      <c r="AS168" s="27"/>
      <c r="AT168" s="27"/>
      <c r="AU168" s="27"/>
      <c r="AV168" s="27"/>
      <c r="AW168" s="27"/>
      <c r="AX168" s="27"/>
      <c r="AY168" s="27"/>
      <c r="AZ168" s="27"/>
      <c r="BA168" s="27"/>
      <c r="BB168" s="27"/>
      <c r="BC168" s="27"/>
      <c r="BD168" s="27"/>
      <c r="BE168" s="27"/>
      <c r="BF168" s="27"/>
      <c r="BG168" s="27"/>
      <c r="BH168" s="27"/>
      <c r="BI168" s="27"/>
      <c r="BJ168" s="27"/>
      <c r="BK168" s="27"/>
      <c r="BL168" s="27"/>
    </row>
    <row r="169" spans="1:64" s="28" customFormat="1" ht="13.5" customHeight="1" x14ac:dyDescent="0.35">
      <c r="B169" s="3"/>
      <c r="C169" s="79"/>
      <c r="D169" s="3"/>
      <c r="E169" s="3"/>
      <c r="F169" s="3"/>
      <c r="G169" s="3"/>
      <c r="H169" s="3"/>
      <c r="I169" s="43"/>
      <c r="J169" s="27"/>
      <c r="K169" s="27"/>
      <c r="L169" s="27"/>
      <c r="M169" s="27"/>
      <c r="N169" s="27"/>
      <c r="O169" s="27"/>
      <c r="P169" s="27"/>
      <c r="Q169" s="27"/>
      <c r="R169" s="27"/>
      <c r="S169" s="27"/>
      <c r="T169" s="27"/>
      <c r="U169" s="27"/>
      <c r="V169" s="27"/>
      <c r="W169" s="27"/>
      <c r="X169" s="27"/>
      <c r="Y169" s="27"/>
      <c r="Z169" s="27"/>
      <c r="AA169" s="27"/>
      <c r="AB169" s="27"/>
      <c r="AC169" s="27"/>
      <c r="AD169" s="27"/>
      <c r="AE169" s="27"/>
      <c r="AF169" s="27"/>
      <c r="AG169" s="27"/>
      <c r="AH169" s="27"/>
      <c r="AI169" s="27"/>
      <c r="AJ169" s="27"/>
      <c r="AK169" s="27"/>
      <c r="AL169" s="27"/>
      <c r="AM169" s="27"/>
      <c r="AN169" s="27"/>
      <c r="AO169" s="27"/>
      <c r="AP169" s="27"/>
      <c r="AQ169" s="27"/>
      <c r="AR169" s="27"/>
      <c r="AS169" s="27"/>
      <c r="AT169" s="27"/>
      <c r="AU169" s="27"/>
      <c r="AV169" s="27"/>
      <c r="AW169" s="27"/>
      <c r="AX169" s="27"/>
      <c r="AY169" s="27"/>
      <c r="AZ169" s="27"/>
      <c r="BA169" s="27"/>
      <c r="BB169" s="27"/>
      <c r="BC169" s="27"/>
      <c r="BD169" s="27"/>
      <c r="BE169" s="27"/>
      <c r="BF169" s="27"/>
      <c r="BG169" s="27"/>
      <c r="BH169" s="27"/>
      <c r="BI169" s="27"/>
      <c r="BJ169" s="27"/>
      <c r="BK169" s="27"/>
      <c r="BL169" s="27"/>
    </row>
    <row r="170" spans="1:64" s="28" customFormat="1" ht="13.5" customHeight="1" x14ac:dyDescent="0.35">
      <c r="B170" s="3"/>
      <c r="C170" s="79"/>
      <c r="D170" s="3"/>
      <c r="E170" s="3"/>
      <c r="F170" s="3"/>
      <c r="G170" s="3"/>
      <c r="H170" s="3"/>
      <c r="I170" s="3"/>
      <c r="J170" s="3"/>
      <c r="K170" s="3"/>
    </row>
    <row r="171" spans="1:64" s="28" customFormat="1" ht="13" customHeight="1" x14ac:dyDescent="0.35">
      <c r="B171" s="212" t="s">
        <v>502</v>
      </c>
      <c r="C171" s="82"/>
      <c r="D171" s="3"/>
      <c r="E171" s="3"/>
      <c r="F171" s="3"/>
      <c r="G171" s="3"/>
      <c r="H171" s="3"/>
      <c r="I171" s="3"/>
      <c r="J171" s="3"/>
      <c r="K171" s="3"/>
    </row>
    <row r="172" spans="1:64" ht="24.75" customHeight="1" x14ac:dyDescent="0.35">
      <c r="B172" s="209"/>
      <c r="C172" s="82"/>
      <c r="D172" s="24" t="s">
        <v>503</v>
      </c>
      <c r="E172" s="105" t="s">
        <v>504</v>
      </c>
      <c r="F172" s="105" t="s">
        <v>505</v>
      </c>
      <c r="G172" s="65" t="s">
        <v>495</v>
      </c>
    </row>
    <row r="173" spans="1:64" ht="30" customHeight="1" x14ac:dyDescent="0.35">
      <c r="B173" s="209"/>
      <c r="C173" s="82"/>
      <c r="D173" s="3" t="s">
        <v>506</v>
      </c>
      <c r="E173" s="119">
        <v>2890487.5385760004</v>
      </c>
      <c r="F173" s="123">
        <f>E173*$E$168</f>
        <v>415.48320000000001</v>
      </c>
      <c r="G173" s="111" t="s">
        <v>501</v>
      </c>
      <c r="H173" s="112"/>
      <c r="I173" s="113"/>
    </row>
    <row r="174" spans="1:64" ht="30" customHeight="1" x14ac:dyDescent="0.35">
      <c r="B174" s="209"/>
      <c r="C174" s="82"/>
      <c r="D174" s="3" t="s">
        <v>507</v>
      </c>
      <c r="E174" s="119">
        <v>10677000</v>
      </c>
      <c r="F174" s="123">
        <f t="shared" ref="F174:F178" si="0">E174*$E$168</f>
        <v>1534.7286806105567</v>
      </c>
      <c r="G174" s="114" t="s">
        <v>508</v>
      </c>
      <c r="H174" s="4"/>
      <c r="I174" s="115"/>
    </row>
    <row r="175" spans="1:64" ht="30" customHeight="1" x14ac:dyDescent="0.35">
      <c r="B175" s="209"/>
      <c r="C175" s="82"/>
      <c r="D175" s="3" t="s">
        <v>509</v>
      </c>
      <c r="E175" s="119">
        <v>370753.33333333331</v>
      </c>
      <c r="F175" s="123">
        <f t="shared" si="0"/>
        <v>53.292664053445023</v>
      </c>
      <c r="G175" s="114" t="s">
        <v>510</v>
      </c>
      <c r="H175" s="4"/>
      <c r="I175" s="115"/>
    </row>
    <row r="176" spans="1:64" ht="30" customHeight="1" x14ac:dyDescent="0.35">
      <c r="B176" s="209"/>
      <c r="C176" s="82"/>
      <c r="D176" s="3" t="s">
        <v>511</v>
      </c>
      <c r="E176" s="119">
        <v>3121334</v>
      </c>
      <c r="F176" s="123">
        <f t="shared" si="0"/>
        <v>448.66543144749193</v>
      </c>
      <c r="G176" s="114" t="s">
        <v>512</v>
      </c>
      <c r="H176" s="4"/>
      <c r="I176" s="115"/>
    </row>
    <row r="177" spans="2:9" ht="30" customHeight="1" x14ac:dyDescent="0.35">
      <c r="B177" s="209"/>
      <c r="C177" s="82"/>
      <c r="D177" s="3" t="s">
        <v>513</v>
      </c>
      <c r="E177" s="119">
        <v>466400</v>
      </c>
      <c r="F177" s="123">
        <f t="shared" si="0"/>
        <v>67.041065527466856</v>
      </c>
      <c r="G177" s="114" t="s">
        <v>514</v>
      </c>
      <c r="H177" s="4"/>
      <c r="I177" s="115"/>
    </row>
    <row r="178" spans="2:9" ht="30" customHeight="1" x14ac:dyDescent="0.35">
      <c r="B178" s="209"/>
      <c r="C178" s="82"/>
      <c r="D178" s="29" t="s">
        <v>515</v>
      </c>
      <c r="E178" s="124">
        <v>1752597.4871909337</v>
      </c>
      <c r="F178" s="125">
        <f t="shared" si="0"/>
        <v>251.92110416389608</v>
      </c>
      <c r="G178" s="116" t="s">
        <v>516</v>
      </c>
      <c r="H178" s="117"/>
      <c r="I178" s="118"/>
    </row>
    <row r="179" spans="2:9" ht="29.5" customHeight="1" x14ac:dyDescent="0.35">
      <c r="B179" s="209"/>
      <c r="C179" s="82"/>
      <c r="D179" s="3" t="s">
        <v>517</v>
      </c>
      <c r="E179" s="126">
        <f>SUM(E173:E178)</f>
        <v>19278572.359100267</v>
      </c>
      <c r="F179" s="126">
        <f>SUM(F173:F178)</f>
        <v>2771.1321458028565</v>
      </c>
      <c r="G179" s="223" t="s">
        <v>518</v>
      </c>
      <c r="H179" s="224"/>
      <c r="I179" s="225"/>
    </row>
    <row r="180" spans="2:9" x14ac:dyDescent="0.35">
      <c r="B180" s="209"/>
      <c r="C180" s="82"/>
      <c r="G180" s="4"/>
    </row>
    <row r="181" spans="2:9" ht="24" customHeight="1" x14ac:dyDescent="0.35">
      <c r="B181" s="209"/>
      <c r="C181" s="82"/>
      <c r="D181" s="24" t="s">
        <v>519</v>
      </c>
      <c r="E181" s="101" t="s">
        <v>520</v>
      </c>
    </row>
    <row r="182" spans="2:9" ht="26.5" customHeight="1" x14ac:dyDescent="0.35">
      <c r="B182" s="209"/>
      <c r="C182" s="82"/>
      <c r="D182" s="28" t="s">
        <v>521</v>
      </c>
      <c r="E182" s="146">
        <f>E173/$E$179</f>
        <v>0.1499326550086357</v>
      </c>
      <c r="F182" s="234" t="s">
        <v>522</v>
      </c>
      <c r="G182" s="235"/>
      <c r="H182" s="4"/>
    </row>
    <row r="183" spans="2:9" ht="26.5" customHeight="1" x14ac:dyDescent="0.35">
      <c r="B183" s="209"/>
      <c r="C183" s="82"/>
      <c r="D183" s="28" t="s">
        <v>523</v>
      </c>
      <c r="E183" s="146">
        <f>E174/$E$179</f>
        <v>0.55382731672866969</v>
      </c>
      <c r="F183" s="234" t="s">
        <v>524</v>
      </c>
      <c r="G183" s="235"/>
      <c r="H183" s="4"/>
    </row>
    <row r="184" spans="2:9" ht="26.5" customHeight="1" x14ac:dyDescent="0.35">
      <c r="B184" s="209"/>
      <c r="C184" s="82"/>
      <c r="D184" s="28" t="s">
        <v>525</v>
      </c>
      <c r="E184" s="146">
        <f t="shared" ref="E184:E187" si="1">E175/$E$179</f>
        <v>1.92313687148272E-2</v>
      </c>
      <c r="F184" s="234" t="s">
        <v>526</v>
      </c>
      <c r="G184" s="235"/>
    </row>
    <row r="185" spans="2:9" ht="26.5" customHeight="1" x14ac:dyDescent="0.35">
      <c r="B185" s="209"/>
      <c r="C185" s="82"/>
      <c r="D185" s="28" t="s">
        <v>527</v>
      </c>
      <c r="E185" s="146">
        <f t="shared" si="1"/>
        <v>0.16190690585688539</v>
      </c>
      <c r="F185" s="234" t="s">
        <v>528</v>
      </c>
      <c r="G185" s="235"/>
      <c r="H185" s="4"/>
    </row>
    <row r="186" spans="2:9" ht="26.5" customHeight="1" x14ac:dyDescent="0.35">
      <c r="B186" s="209"/>
      <c r="C186" s="82"/>
      <c r="D186" s="28" t="s">
        <v>529</v>
      </c>
      <c r="E186" s="146">
        <f t="shared" si="1"/>
        <v>2.4192662781891125E-2</v>
      </c>
      <c r="F186" s="234" t="s">
        <v>530</v>
      </c>
      <c r="G186" s="235"/>
      <c r="H186" s="4"/>
    </row>
    <row r="187" spans="2:9" ht="26.5" customHeight="1" x14ac:dyDescent="0.35">
      <c r="B187" s="209"/>
      <c r="C187" s="82"/>
      <c r="D187" s="3" t="s">
        <v>531</v>
      </c>
      <c r="E187" s="147">
        <f t="shared" si="1"/>
        <v>9.0909090909090925E-2</v>
      </c>
      <c r="F187" s="234" t="s">
        <v>532</v>
      </c>
      <c r="G187" s="235"/>
      <c r="H187" s="4"/>
    </row>
    <row r="188" spans="2:9" ht="26.5" customHeight="1" x14ac:dyDescent="0.35">
      <c r="B188" s="30"/>
      <c r="C188" s="82"/>
      <c r="E188" s="31">
        <f>SUM(E182:E187)</f>
        <v>1</v>
      </c>
      <c r="F188" s="234" t="s">
        <v>533</v>
      </c>
      <c r="G188" s="235"/>
      <c r="H188" s="15"/>
      <c r="I188" s="15"/>
    </row>
    <row r="189" spans="2:9" x14ac:dyDescent="0.35">
      <c r="B189" s="30"/>
      <c r="C189" s="82"/>
      <c r="G189" s="15"/>
      <c r="H189" s="15"/>
      <c r="I189" s="15"/>
    </row>
    <row r="190" spans="2:9" x14ac:dyDescent="0.35">
      <c r="G190" s="15"/>
      <c r="H190" s="15"/>
      <c r="I190" s="15"/>
    </row>
    <row r="191" spans="2:9" x14ac:dyDescent="0.35">
      <c r="G191" s="15"/>
      <c r="H191" s="15"/>
      <c r="I191" s="15"/>
    </row>
    <row r="192" spans="2:9" ht="24" customHeight="1" x14ac:dyDescent="0.35">
      <c r="B192" s="212" t="s">
        <v>534</v>
      </c>
      <c r="C192" s="82"/>
      <c r="E192" s="101" t="s">
        <v>535</v>
      </c>
      <c r="F192" s="101" t="s">
        <v>536</v>
      </c>
      <c r="G192" s="16"/>
      <c r="H192" s="16"/>
      <c r="I192" s="16"/>
    </row>
    <row r="193" spans="1:11" ht="43" customHeight="1" x14ac:dyDescent="0.35">
      <c r="B193" s="216"/>
      <c r="C193" s="82"/>
      <c r="D193" s="3" t="s">
        <v>537</v>
      </c>
      <c r="E193" s="109">
        <v>2</v>
      </c>
      <c r="F193" s="110">
        <v>2</v>
      </c>
      <c r="G193" s="213" t="s">
        <v>538</v>
      </c>
      <c r="H193" s="214"/>
      <c r="I193" s="215"/>
    </row>
    <row r="194" spans="1:11" ht="15.75" customHeight="1" x14ac:dyDescent="0.35">
      <c r="B194" s="32"/>
      <c r="C194" s="82"/>
      <c r="G194" s="15"/>
      <c r="H194" s="15"/>
      <c r="I194" s="15"/>
    </row>
    <row r="195" spans="1:11" ht="24.75" customHeight="1" x14ac:dyDescent="0.35">
      <c r="B195" s="210" t="s">
        <v>539</v>
      </c>
      <c r="C195" s="80"/>
      <c r="E195" s="101" t="s">
        <v>540</v>
      </c>
      <c r="G195" s="16"/>
      <c r="H195" s="16"/>
      <c r="I195" s="16"/>
    </row>
    <row r="196" spans="1:11" ht="35.5" customHeight="1" x14ac:dyDescent="0.35">
      <c r="B196" s="211"/>
      <c r="C196" s="80"/>
      <c r="D196" s="3" t="s">
        <v>541</v>
      </c>
      <c r="E196" s="94">
        <v>1.76</v>
      </c>
      <c r="F196" s="213" t="s">
        <v>542</v>
      </c>
      <c r="G196" s="214"/>
      <c r="H196" s="214"/>
      <c r="I196" s="215"/>
    </row>
    <row r="197" spans="1:11" x14ac:dyDescent="0.35">
      <c r="B197" s="16"/>
      <c r="G197" s="4"/>
    </row>
    <row r="198" spans="1:11" ht="24" customHeight="1" x14ac:dyDescent="0.35">
      <c r="B198" s="210" t="s">
        <v>543</v>
      </c>
      <c r="D198" s="24" t="s">
        <v>544</v>
      </c>
      <c r="E198" s="101" t="s">
        <v>545</v>
      </c>
      <c r="F198" s="105" t="s">
        <v>546</v>
      </c>
    </row>
    <row r="199" spans="1:11" ht="32.25" customHeight="1" x14ac:dyDescent="0.35">
      <c r="B199" s="211"/>
      <c r="D199" s="3" t="s">
        <v>547</v>
      </c>
      <c r="E199" s="121">
        <f>E179/E196</f>
        <v>10953734.294943335</v>
      </c>
      <c r="F199" s="122">
        <f>F179/E196</f>
        <v>1574.5069010243503</v>
      </c>
      <c r="G199" s="213" t="s">
        <v>548</v>
      </c>
      <c r="H199" s="214"/>
      <c r="I199" s="215"/>
    </row>
    <row r="200" spans="1:11" x14ac:dyDescent="0.35">
      <c r="B200" s="16"/>
      <c r="G200" s="4"/>
    </row>
    <row r="201" spans="1:11" x14ac:dyDescent="0.35">
      <c r="B201" s="16"/>
      <c r="G201" s="4"/>
    </row>
    <row r="202" spans="1:11" ht="14.5" thickBot="1" x14ac:dyDescent="0.4">
      <c r="A202" s="34"/>
      <c r="B202" s="34"/>
      <c r="C202" s="83"/>
      <c r="D202" s="35"/>
      <c r="E202" s="35"/>
      <c r="F202" s="35"/>
      <c r="G202" s="36"/>
      <c r="H202" s="35"/>
      <c r="I202" s="35"/>
      <c r="J202" s="35"/>
      <c r="K202" s="35"/>
    </row>
    <row r="203" spans="1:11" x14ac:dyDescent="0.35">
      <c r="A203" s="16"/>
      <c r="B203" s="16"/>
      <c r="G203" s="4"/>
    </row>
    <row r="204" spans="1:11" ht="25" x14ac:dyDescent="0.35">
      <c r="B204" s="50" t="s">
        <v>549</v>
      </c>
      <c r="C204" s="51"/>
      <c r="D204" s="51"/>
      <c r="E204" s="51"/>
      <c r="F204" s="51"/>
      <c r="G204" s="51"/>
      <c r="H204" s="51"/>
      <c r="I204" s="51"/>
      <c r="J204" s="51"/>
    </row>
    <row r="205" spans="1:11" ht="25.75" customHeight="1" x14ac:dyDescent="0.35">
      <c r="B205" s="37" t="s">
        <v>495</v>
      </c>
      <c r="C205" s="37"/>
      <c r="D205" s="38" t="s">
        <v>550</v>
      </c>
      <c r="E205" s="39"/>
      <c r="F205" s="40"/>
      <c r="G205" s="41"/>
      <c r="H205" s="41"/>
      <c r="I205" s="41"/>
      <c r="J205" s="41"/>
    </row>
    <row r="206" spans="1:11" ht="20.5" customHeight="1" x14ac:dyDescent="0.35"/>
    <row r="207" spans="1:11" ht="23.5" customHeight="1" x14ac:dyDescent="0.35"/>
    <row r="208" spans="1:11" ht="25.5" customHeight="1" x14ac:dyDescent="0.35">
      <c r="B208" s="209" t="s">
        <v>551</v>
      </c>
      <c r="C208" s="82"/>
      <c r="D208" s="24" t="s">
        <v>552</v>
      </c>
      <c r="E208" s="105" t="s">
        <v>545</v>
      </c>
      <c r="F208" s="106" t="s">
        <v>553</v>
      </c>
      <c r="G208" s="106" t="s">
        <v>554</v>
      </c>
      <c r="H208" s="100" t="s">
        <v>555</v>
      </c>
      <c r="I208" s="226" t="s">
        <v>495</v>
      </c>
      <c r="J208" s="227"/>
    </row>
    <row r="209" spans="1:11" ht="41.25" customHeight="1" x14ac:dyDescent="0.35">
      <c r="B209" s="209"/>
      <c r="C209" s="82"/>
      <c r="D209" s="3" t="s">
        <v>556</v>
      </c>
      <c r="E209" s="127">
        <v>636559.09499999997</v>
      </c>
      <c r="F209" s="23">
        <f>E209*$E$168</f>
        <v>91.499999999999986</v>
      </c>
      <c r="G209" s="23">
        <f>E209*$E$196</f>
        <v>1120344.0071999999</v>
      </c>
      <c r="H209" s="103">
        <f>F209*$E$196</f>
        <v>161.03999999999996</v>
      </c>
      <c r="I209" s="217" t="s">
        <v>557</v>
      </c>
      <c r="J209" s="218"/>
    </row>
    <row r="210" spans="1:11" ht="41.25" customHeight="1" x14ac:dyDescent="0.35">
      <c r="B210" s="209"/>
      <c r="C210" s="82"/>
      <c r="D210" s="3" t="s">
        <v>558</v>
      </c>
      <c r="E210" s="127">
        <v>891182.73300000001</v>
      </c>
      <c r="F210" s="23">
        <f>E210*$E$168</f>
        <v>128.1</v>
      </c>
      <c r="G210" s="23">
        <f>E210*$E$196</f>
        <v>1568481.61008</v>
      </c>
      <c r="H210" s="103">
        <f>F210*$E$196</f>
        <v>225.45599999999999</v>
      </c>
      <c r="I210" s="221"/>
      <c r="J210" s="222"/>
    </row>
    <row r="211" spans="1:11" x14ac:dyDescent="0.35">
      <c r="B211" s="209"/>
      <c r="C211" s="82"/>
      <c r="E211" s="128"/>
    </row>
    <row r="212" spans="1:11" ht="24" customHeight="1" x14ac:dyDescent="0.35">
      <c r="B212" s="209"/>
      <c r="C212" s="82"/>
      <c r="D212" s="24" t="s">
        <v>559</v>
      </c>
      <c r="E212" s="128"/>
    </row>
    <row r="213" spans="1:11" ht="25.5" customHeight="1" x14ac:dyDescent="0.35">
      <c r="B213" s="209"/>
      <c r="C213" s="82"/>
      <c r="D213" s="3" t="s">
        <v>560</v>
      </c>
      <c r="E213" s="127">
        <v>4960000</v>
      </c>
      <c r="F213" s="23">
        <f>E213*$E$168</f>
        <v>712.95815826808666</v>
      </c>
      <c r="G213" s="23">
        <f t="shared" ref="G213:H216" si="2">E213*$E$196</f>
        <v>8729600</v>
      </c>
      <c r="H213" s="103">
        <f t="shared" si="2"/>
        <v>1254.8063585518325</v>
      </c>
      <c r="I213" s="217" t="s">
        <v>561</v>
      </c>
      <c r="J213" s="218"/>
    </row>
    <row r="214" spans="1:11" ht="25.5" customHeight="1" x14ac:dyDescent="0.35">
      <c r="B214" s="209"/>
      <c r="C214" s="82"/>
      <c r="D214" s="3" t="s">
        <v>562</v>
      </c>
      <c r="E214" s="127">
        <v>8200000</v>
      </c>
      <c r="F214" s="23">
        <f>E214*$E$168</f>
        <v>1178.6808261690142</v>
      </c>
      <c r="G214" s="23">
        <f t="shared" si="2"/>
        <v>14432000</v>
      </c>
      <c r="H214" s="103">
        <f t="shared" si="2"/>
        <v>2074.4782540574647</v>
      </c>
      <c r="I214" s="219"/>
      <c r="J214" s="220"/>
    </row>
    <row r="215" spans="1:11" ht="25.5" customHeight="1" x14ac:dyDescent="0.35">
      <c r="B215" s="209"/>
      <c r="C215" s="82"/>
      <c r="D215" s="3" t="s">
        <v>563</v>
      </c>
      <c r="E215" s="127">
        <v>7000000</v>
      </c>
      <c r="F215" s="23">
        <f>E215*$E$168</f>
        <v>1006.1909491686706</v>
      </c>
      <c r="G215" s="23">
        <f t="shared" si="2"/>
        <v>12320000</v>
      </c>
      <c r="H215" s="103">
        <f t="shared" si="2"/>
        <v>1770.8960705368602</v>
      </c>
      <c r="I215" s="219"/>
      <c r="J215" s="220"/>
    </row>
    <row r="216" spans="1:11" ht="25.5" customHeight="1" x14ac:dyDescent="0.35">
      <c r="B216" s="209"/>
      <c r="C216" s="82"/>
      <c r="D216" s="3" t="s">
        <v>564</v>
      </c>
      <c r="E216" s="127">
        <v>10000000</v>
      </c>
      <c r="F216" s="23">
        <f>E216*$E$168</f>
        <v>1437.4156416695294</v>
      </c>
      <c r="G216" s="23">
        <f t="shared" si="2"/>
        <v>17600000</v>
      </c>
      <c r="H216" s="103">
        <f t="shared" si="2"/>
        <v>2529.8515293383716</v>
      </c>
      <c r="I216" s="221"/>
      <c r="J216" s="222"/>
    </row>
    <row r="217" spans="1:11" x14ac:dyDescent="0.35">
      <c r="I217" s="4"/>
    </row>
    <row r="218" spans="1:11" x14ac:dyDescent="0.35">
      <c r="I218" s="4"/>
    </row>
    <row r="219" spans="1:11" ht="14.5" thickBot="1" x14ac:dyDescent="0.4">
      <c r="A219" s="34"/>
      <c r="B219" s="26"/>
      <c r="C219" s="81"/>
      <c r="D219" s="35"/>
      <c r="E219" s="35"/>
      <c r="F219" s="35"/>
      <c r="G219" s="35"/>
      <c r="H219" s="35"/>
      <c r="I219" s="35"/>
      <c r="J219" s="35"/>
      <c r="K219" s="35"/>
    </row>
    <row r="220" spans="1:11" x14ac:dyDescent="0.35">
      <c r="A220" s="16"/>
      <c r="B220" s="25"/>
      <c r="C220" s="80"/>
    </row>
  </sheetData>
  <mergeCells count="52">
    <mergeCell ref="B20:B47"/>
    <mergeCell ref="E104:G104"/>
    <mergeCell ref="F18:G18"/>
    <mergeCell ref="F24:G26"/>
    <mergeCell ref="F73:H73"/>
    <mergeCell ref="F62:G64"/>
    <mergeCell ref="F68:G70"/>
    <mergeCell ref="F38:G40"/>
    <mergeCell ref="F44:G45"/>
    <mergeCell ref="F30:G34"/>
    <mergeCell ref="F52:G55"/>
    <mergeCell ref="F80:G88"/>
    <mergeCell ref="F92:G100"/>
    <mergeCell ref="I75:J77"/>
    <mergeCell ref="F124:G128"/>
    <mergeCell ref="E107:G107"/>
    <mergeCell ref="E113:G113"/>
    <mergeCell ref="B50:B101"/>
    <mergeCell ref="B104:B114"/>
    <mergeCell ref="E106:G106"/>
    <mergeCell ref="H105:H113"/>
    <mergeCell ref="E112:G112"/>
    <mergeCell ref="E108:G108"/>
    <mergeCell ref="E109:G109"/>
    <mergeCell ref="E110:G110"/>
    <mergeCell ref="E111:G111"/>
    <mergeCell ref="B117:B129"/>
    <mergeCell ref="H136:I143"/>
    <mergeCell ref="F186:G186"/>
    <mergeCell ref="F187:G187"/>
    <mergeCell ref="F188:G188"/>
    <mergeCell ref="B132:B160"/>
    <mergeCell ref="B167:B168"/>
    <mergeCell ref="F168:H168"/>
    <mergeCell ref="F167:H167"/>
    <mergeCell ref="F182:G182"/>
    <mergeCell ref="F183:G183"/>
    <mergeCell ref="F184:G184"/>
    <mergeCell ref="F185:G185"/>
    <mergeCell ref="H146:I153"/>
    <mergeCell ref="B208:B216"/>
    <mergeCell ref="B195:B196"/>
    <mergeCell ref="B171:B187"/>
    <mergeCell ref="F196:I196"/>
    <mergeCell ref="B192:B193"/>
    <mergeCell ref="I213:J216"/>
    <mergeCell ref="G193:I193"/>
    <mergeCell ref="G199:I199"/>
    <mergeCell ref="G179:I179"/>
    <mergeCell ref="I209:J210"/>
    <mergeCell ref="I208:J208"/>
    <mergeCell ref="B198:B19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0e6fccf-d412-41ce-92e1-f52d1a6e1c63">
      <Terms xmlns="http://schemas.microsoft.com/office/infopath/2007/PartnerControls"/>
    </lcf76f155ced4ddcb4097134ff3c332f>
    <TaxCatchAll xmlns="f5fb090d-eab1-4403-aa07-dae045dc1122" xsi:nil="true"/>
  </documentManagement>
</p:properties>
</file>

<file path=customXml/item2.xml><?xml version="1.0" encoding="utf-8"?>
<TemplafyTemplateConfiguration><![CDATA[{"transformationConfigurations":[],"templateName":"blankspreadsheet","templateDescription":"","enableDocumentContentUpdater":false,"version":"2.0"}]]></TemplafyTemplateConfiguration>
</file>

<file path=customXml/item3.xml><?xml version="1.0" encoding="utf-8"?>
<TemplafyFormConfiguration><![CDATA[{"formFields":[],"formDataEntries":[]}]]></TemplafyFormConfiguration>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 ma:contentTypeID="0x010100F013C150B921C048B3B41BB7E4D3F149" ma:contentTypeVersion="11" ma:contentTypeDescription="Create a new document." ma:contentTypeScope="" ma:versionID="452364e479f14c689ab5386e47850f70">
  <xsd:schema xmlns:xsd="http://www.w3.org/2001/XMLSchema" xmlns:xs="http://www.w3.org/2001/XMLSchema" xmlns:p="http://schemas.microsoft.com/office/2006/metadata/properties" xmlns:ns2="c0e6fccf-d412-41ce-92e1-f52d1a6e1c63" xmlns:ns3="f5fb090d-eab1-4403-aa07-dae045dc1122" targetNamespace="http://schemas.microsoft.com/office/2006/metadata/properties" ma:root="true" ma:fieldsID="4ba41580911e16a2080bda80340140ac" ns2:_="" ns3:_="">
    <xsd:import namespace="c0e6fccf-d412-41ce-92e1-f52d1a6e1c63"/>
    <xsd:import namespace="f5fb090d-eab1-4403-aa07-dae045dc112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e6fccf-d412-41ce-92e1-f52d1a6e1c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fd27762-0251-4a48-b483-e1f79c0a654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fb090d-eab1-4403-aa07-dae045dc112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55a9f92-d947-455e-9f10-fec3244a22ee}" ma:internalName="TaxCatchAll" ma:showField="CatchAllData" ma:web="f5fb090d-eab1-4403-aa07-dae045dc11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0B7649-418F-4439-92B3-256A699B8C87}">
  <ds:schemaRefs>
    <ds:schemaRef ds:uri="http://schemas.microsoft.com/office/2006/metadata/properties"/>
    <ds:schemaRef ds:uri="http://schemas.microsoft.com/office/infopath/2007/PartnerControls"/>
    <ds:schemaRef ds:uri="c0e6fccf-d412-41ce-92e1-f52d1a6e1c63"/>
    <ds:schemaRef ds:uri="f5fb090d-eab1-4403-aa07-dae045dc1122"/>
  </ds:schemaRefs>
</ds:datastoreItem>
</file>

<file path=customXml/itemProps2.xml><?xml version="1.0" encoding="utf-8"?>
<ds:datastoreItem xmlns:ds="http://schemas.openxmlformats.org/officeDocument/2006/customXml" ds:itemID="{588A0022-3364-4F36-BDD2-86B7783717DA}">
  <ds:schemaRefs/>
</ds:datastoreItem>
</file>

<file path=customXml/itemProps3.xml><?xml version="1.0" encoding="utf-8"?>
<ds:datastoreItem xmlns:ds="http://schemas.openxmlformats.org/officeDocument/2006/customXml" ds:itemID="{5DB285FC-7024-43F5-A31F-00A5BA4E791F}">
  <ds:schemaRefs/>
</ds:datastoreItem>
</file>

<file path=customXml/itemProps4.xml><?xml version="1.0" encoding="utf-8"?>
<ds:datastoreItem xmlns:ds="http://schemas.openxmlformats.org/officeDocument/2006/customXml" ds:itemID="{5811F4D6-832A-4719-9EA0-65043395038A}">
  <ds:schemaRefs>
    <ds:schemaRef ds:uri="http://schemas.microsoft.com/sharepoint/v3/contenttype/forms"/>
  </ds:schemaRefs>
</ds:datastoreItem>
</file>

<file path=customXml/itemProps5.xml><?xml version="1.0" encoding="utf-8"?>
<ds:datastoreItem xmlns:ds="http://schemas.openxmlformats.org/officeDocument/2006/customXml" ds:itemID="{B0DE2685-D047-4F8A-AE9A-A5925392F558}"/>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Initial data</vt:lpstr>
      <vt:lpstr>2) Final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2024-04-11T08:02:05Z</dcterms:created>
  <dcterms:modified xsi:type="dcterms:W3CDTF">2025-09-24T21:39:39Z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fyTenantId">
    <vt:lpwstr>systemiq</vt:lpwstr>
  </property>
  <property fmtid="{D5CDD505-2E9C-101B-9397-08002B2CF9AE}" pid="3" name="TemplafyTemplateId">
    <vt:lpwstr>882627307727486979</vt:lpwstr>
  </property>
  <property fmtid="{D5CDD505-2E9C-101B-9397-08002B2CF9AE}" pid="4" name="TemplafyUserProfileId">
    <vt:lpwstr>637854390529259727</vt:lpwstr>
  </property>
  <property fmtid="{D5CDD505-2E9C-101B-9397-08002B2CF9AE}" pid="5" name="TemplafyFromBlank">
    <vt:bool>true</vt:bool>
  </property>
  <property fmtid="{D5CDD505-2E9C-101B-9397-08002B2CF9AE}" pid="6" name="ContentTypeId">
    <vt:lpwstr>0x010100F013C150B921C048B3B41BB7E4D3F149</vt:lpwstr>
  </property>
  <property fmtid="{D5CDD505-2E9C-101B-9397-08002B2CF9AE}" pid="7" name="MediaServiceImageTags">
    <vt:lpwstr/>
  </property>
  <property fmtid="{D5CDD505-2E9C-101B-9397-08002B2CF9AE}" pid="8" name="MSIP_Label_defa4170-0d19-0005-0004-bc88714345d2_Enabled">
    <vt:lpwstr>true</vt:lpwstr>
  </property>
  <property fmtid="{D5CDD505-2E9C-101B-9397-08002B2CF9AE}" pid="9" name="MSIP_Label_defa4170-0d19-0005-0004-bc88714345d2_SetDate">
    <vt:lpwstr>2024-04-18T08:27:39Z</vt:lpwstr>
  </property>
  <property fmtid="{D5CDD505-2E9C-101B-9397-08002B2CF9AE}" pid="10" name="MSIP_Label_defa4170-0d19-0005-0004-bc88714345d2_Method">
    <vt:lpwstr>Standard</vt:lpwstr>
  </property>
  <property fmtid="{D5CDD505-2E9C-101B-9397-08002B2CF9AE}" pid="11" name="MSIP_Label_defa4170-0d19-0005-0004-bc88714345d2_Name">
    <vt:lpwstr>defa4170-0d19-0005-0004-bc88714345d2</vt:lpwstr>
  </property>
  <property fmtid="{D5CDD505-2E9C-101B-9397-08002B2CF9AE}" pid="12" name="MSIP_Label_defa4170-0d19-0005-0004-bc88714345d2_SiteId">
    <vt:lpwstr>0378d768-99fa-4e6b-8d65-2edd0f7a2503</vt:lpwstr>
  </property>
  <property fmtid="{D5CDD505-2E9C-101B-9397-08002B2CF9AE}" pid="13" name="MSIP_Label_defa4170-0d19-0005-0004-bc88714345d2_ActionId">
    <vt:lpwstr>33279447-8fbc-4fff-aff8-8a38e3c840c8</vt:lpwstr>
  </property>
  <property fmtid="{D5CDD505-2E9C-101B-9397-08002B2CF9AE}" pid="14" name="MSIP_Label_defa4170-0d19-0005-0004-bc88714345d2_ContentBits">
    <vt:lpwstr>0</vt:lpwstr>
  </property>
</Properties>
</file>