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82" documentId="8_{100DE537-1168-4322-8ADD-679E465ED1AC}" xr6:coauthVersionLast="47" xr6:coauthVersionMax="47" xr10:uidLastSave="{D8D1A15B-D769-4CF7-AA8B-4DC2AFD8BBF7}"/>
  <bookViews>
    <workbookView xWindow="-110" yWindow="-110" windowWidth="19420" windowHeight="10300" activeTab="1" xr2:uid="{00000000-000D-0000-FFFF-FFFF00000000}"/>
  </bookViews>
  <sheets>
    <sheet name="1) Initial Data" sheetId="1" r:id="rId1"/>
    <sheet name="2) Final Data"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0" i="5" l="1"/>
  <c r="G79" i="5"/>
  <c r="H79" i="5" s="1"/>
  <c r="AM98" i="1" l="1"/>
  <c r="F173" i="5" l="1"/>
  <c r="AM99" i="1"/>
  <c r="AM100" i="1"/>
  <c r="AM101" i="1"/>
  <c r="AM102" i="1"/>
  <c r="AM103" i="1"/>
  <c r="AM104" i="1"/>
  <c r="AM105" i="1"/>
  <c r="AM106" i="1"/>
  <c r="AM107" i="1"/>
  <c r="E179" i="5" l="1"/>
  <c r="F209" i="5" l="1"/>
  <c r="H209" i="5" s="1"/>
  <c r="AL111" i="1"/>
  <c r="AL112" i="1" s="1"/>
  <c r="AK111" i="1"/>
  <c r="AK112" i="1" s="1"/>
  <c r="AJ111" i="1"/>
  <c r="AJ112" i="1" s="1"/>
  <c r="AJ115" i="1" s="1"/>
  <c r="AI111" i="1"/>
  <c r="AI112" i="1" s="1"/>
  <c r="AI115" i="1" s="1"/>
  <c r="AH111" i="1"/>
  <c r="AH112" i="1" s="1"/>
  <c r="AG111" i="1"/>
  <c r="AG112" i="1" s="1"/>
  <c r="AF111" i="1"/>
  <c r="AF112" i="1" s="1"/>
  <c r="AE111" i="1"/>
  <c r="AE112" i="1" s="1"/>
  <c r="AD111" i="1"/>
  <c r="AD112" i="1" s="1"/>
  <c r="AC111" i="1"/>
  <c r="AC112" i="1" s="1"/>
  <c r="AB111" i="1"/>
  <c r="AB112" i="1" s="1"/>
  <c r="AB115" i="1" s="1"/>
  <c r="AA111" i="1"/>
  <c r="AA112" i="1" s="1"/>
  <c r="AA115" i="1" s="1"/>
  <c r="Z111" i="1"/>
  <c r="Z112" i="1" s="1"/>
  <c r="Y111" i="1"/>
  <c r="Y112" i="1" s="1"/>
  <c r="X111" i="1"/>
  <c r="X112" i="1" s="1"/>
  <c r="X115" i="1" s="1"/>
  <c r="W111" i="1"/>
  <c r="W112" i="1" s="1"/>
  <c r="W115" i="1" s="1"/>
  <c r="V111" i="1"/>
  <c r="V112" i="1" s="1"/>
  <c r="U111" i="1"/>
  <c r="U112" i="1" s="1"/>
  <c r="T111" i="1"/>
  <c r="T112" i="1" s="1"/>
  <c r="S111" i="1"/>
  <c r="S112" i="1" s="1"/>
  <c r="R111" i="1"/>
  <c r="R112" i="1" s="1"/>
  <c r="Q111" i="1"/>
  <c r="Q112" i="1" s="1"/>
  <c r="P111" i="1"/>
  <c r="P112" i="1" s="1"/>
  <c r="O111" i="1"/>
  <c r="O112" i="1" s="1"/>
  <c r="N111" i="1"/>
  <c r="N112" i="1" s="1"/>
  <c r="N115" i="1" s="1"/>
  <c r="M111" i="1"/>
  <c r="M112" i="1" s="1"/>
  <c r="M115" i="1" s="1"/>
  <c r="L111" i="1"/>
  <c r="L112" i="1" s="1"/>
  <c r="K111" i="1"/>
  <c r="K112" i="1" s="1"/>
  <c r="J111" i="1"/>
  <c r="J112" i="1" s="1"/>
  <c r="J115" i="1" s="1"/>
  <c r="I111" i="1"/>
  <c r="I112" i="1" s="1"/>
  <c r="I115" i="1" s="1"/>
  <c r="H111" i="1"/>
  <c r="H112" i="1" s="1"/>
  <c r="G111" i="1"/>
  <c r="G112" i="1" s="1"/>
  <c r="F111" i="1"/>
  <c r="F112" i="1" s="1"/>
  <c r="E111" i="1"/>
  <c r="E112" i="1" s="1"/>
  <c r="D111" i="1"/>
  <c r="D112" i="1" s="1"/>
  <c r="C111" i="1"/>
  <c r="C112" i="1" s="1"/>
  <c r="AH115" i="1" l="1"/>
  <c r="AH114" i="1"/>
  <c r="H115" i="1"/>
  <c r="H114" i="1"/>
  <c r="V115" i="1"/>
  <c r="V114" i="1"/>
  <c r="O115" i="1"/>
  <c r="O114" i="1"/>
  <c r="Q114" i="1"/>
  <c r="Q115" i="1"/>
  <c r="AK114" i="1"/>
  <c r="AK115" i="1"/>
  <c r="Z115" i="1"/>
  <c r="Z114" i="1"/>
  <c r="AL115" i="1"/>
  <c r="AL114" i="1"/>
  <c r="E114" i="1"/>
  <c r="E115" i="1"/>
  <c r="K114" i="1"/>
  <c r="K115" i="1"/>
  <c r="Y114" i="1"/>
  <c r="Y115" i="1"/>
  <c r="L115" i="1"/>
  <c r="L114" i="1"/>
  <c r="AC115" i="1"/>
  <c r="AC114" i="1"/>
  <c r="D115" i="1"/>
  <c r="D114" i="1"/>
  <c r="P115" i="1"/>
  <c r="P114" i="1"/>
  <c r="AD115" i="1"/>
  <c r="AD114" i="1"/>
  <c r="T115" i="1"/>
  <c r="T114" i="1"/>
  <c r="C115" i="1"/>
  <c r="C114" i="1"/>
  <c r="AE114" i="1"/>
  <c r="AE115" i="1"/>
  <c r="F115" i="1"/>
  <c r="F114" i="1"/>
  <c r="R115" i="1"/>
  <c r="R114" i="1"/>
  <c r="AF115" i="1"/>
  <c r="AF114" i="1"/>
  <c r="G115" i="1"/>
  <c r="G114" i="1"/>
  <c r="S115" i="1"/>
  <c r="S114" i="1"/>
  <c r="U115" i="1"/>
  <c r="U114" i="1"/>
  <c r="AG115" i="1"/>
  <c r="AG114" i="1"/>
  <c r="M114" i="1"/>
  <c r="AA114" i="1"/>
  <c r="N114" i="1"/>
  <c r="AB114" i="1"/>
  <c r="I114" i="1"/>
  <c r="W114" i="1"/>
  <c r="AI114" i="1"/>
  <c r="J114" i="1"/>
  <c r="X114" i="1"/>
  <c r="AJ114" i="1"/>
  <c r="U99" i="1"/>
  <c r="V99" i="1"/>
  <c r="W99" i="1"/>
  <c r="X99" i="1"/>
  <c r="Y99" i="1"/>
  <c r="Z99" i="1"/>
  <c r="AA99" i="1"/>
  <c r="AB99" i="1"/>
  <c r="AC99" i="1"/>
  <c r="AD99" i="1"/>
  <c r="AE99" i="1"/>
  <c r="AF99" i="1"/>
  <c r="AG99" i="1"/>
  <c r="AH99" i="1"/>
  <c r="AI99" i="1"/>
  <c r="AJ99" i="1"/>
  <c r="AK99" i="1"/>
  <c r="AL99" i="1"/>
  <c r="U100" i="1"/>
  <c r="V100" i="1"/>
  <c r="W100" i="1"/>
  <c r="X100" i="1"/>
  <c r="Y100" i="1"/>
  <c r="Z100" i="1"/>
  <c r="AA100" i="1"/>
  <c r="AB100" i="1"/>
  <c r="AC100" i="1"/>
  <c r="AD100" i="1"/>
  <c r="AE100" i="1"/>
  <c r="AF100" i="1"/>
  <c r="AG100" i="1"/>
  <c r="AH100" i="1"/>
  <c r="AI100" i="1"/>
  <c r="AJ100" i="1"/>
  <c r="AK100" i="1"/>
  <c r="AL100" i="1"/>
  <c r="U101" i="1"/>
  <c r="V101" i="1"/>
  <c r="W101" i="1"/>
  <c r="X101" i="1"/>
  <c r="Y101" i="1"/>
  <c r="Z101" i="1"/>
  <c r="AA101" i="1"/>
  <c r="AB101" i="1"/>
  <c r="AC101" i="1"/>
  <c r="AD101" i="1"/>
  <c r="AE101" i="1"/>
  <c r="AF101" i="1"/>
  <c r="AG101" i="1"/>
  <c r="AH101" i="1"/>
  <c r="AI101" i="1"/>
  <c r="AJ101" i="1"/>
  <c r="AK101" i="1"/>
  <c r="AL101" i="1"/>
  <c r="U102" i="1"/>
  <c r="V102" i="1"/>
  <c r="W102" i="1"/>
  <c r="X102" i="1"/>
  <c r="Y102" i="1"/>
  <c r="Z102" i="1"/>
  <c r="AA102" i="1"/>
  <c r="AB102" i="1"/>
  <c r="AC102" i="1"/>
  <c r="AD102" i="1"/>
  <c r="AE102" i="1"/>
  <c r="AF102" i="1"/>
  <c r="AG102" i="1"/>
  <c r="AH102" i="1"/>
  <c r="AI102" i="1"/>
  <c r="AJ102" i="1"/>
  <c r="AK102" i="1"/>
  <c r="AL102" i="1"/>
  <c r="U103" i="1"/>
  <c r="V103" i="1"/>
  <c r="W103" i="1"/>
  <c r="X103" i="1"/>
  <c r="Y103" i="1"/>
  <c r="Z103" i="1"/>
  <c r="AA103" i="1"/>
  <c r="AB103" i="1"/>
  <c r="AC103" i="1"/>
  <c r="AD103" i="1"/>
  <c r="AE103" i="1"/>
  <c r="AF103" i="1"/>
  <c r="AG103" i="1"/>
  <c r="AH103" i="1"/>
  <c r="AI103" i="1"/>
  <c r="AJ103" i="1"/>
  <c r="AK103" i="1"/>
  <c r="AL103" i="1"/>
  <c r="U104" i="1"/>
  <c r="V104" i="1"/>
  <c r="W104" i="1"/>
  <c r="X104" i="1"/>
  <c r="Y104" i="1"/>
  <c r="Z104" i="1"/>
  <c r="AA104" i="1"/>
  <c r="AB104" i="1"/>
  <c r="AC104" i="1"/>
  <c r="AD104" i="1"/>
  <c r="AE104" i="1"/>
  <c r="AF104" i="1"/>
  <c r="AG104" i="1"/>
  <c r="AH104" i="1"/>
  <c r="AI104" i="1"/>
  <c r="AJ104" i="1"/>
  <c r="AK104" i="1"/>
  <c r="AL104" i="1"/>
  <c r="U105" i="1"/>
  <c r="V105" i="1"/>
  <c r="W105" i="1"/>
  <c r="X105" i="1"/>
  <c r="Y105" i="1"/>
  <c r="Z105" i="1"/>
  <c r="AA105" i="1"/>
  <c r="AB105" i="1"/>
  <c r="AC105" i="1"/>
  <c r="AD105" i="1"/>
  <c r="AE105" i="1"/>
  <c r="AF105" i="1"/>
  <c r="AG105" i="1"/>
  <c r="AH105" i="1"/>
  <c r="AI105" i="1"/>
  <c r="AJ105" i="1"/>
  <c r="AK105" i="1"/>
  <c r="AL105" i="1"/>
  <c r="U106" i="1"/>
  <c r="V106" i="1"/>
  <c r="W106" i="1"/>
  <c r="X106" i="1"/>
  <c r="Y106" i="1"/>
  <c r="Z106" i="1"/>
  <c r="AA106" i="1"/>
  <c r="AB106" i="1"/>
  <c r="AC106" i="1"/>
  <c r="AD106" i="1"/>
  <c r="AE106" i="1"/>
  <c r="AF106" i="1"/>
  <c r="AG106" i="1"/>
  <c r="AH106" i="1"/>
  <c r="AI106" i="1"/>
  <c r="AJ106" i="1"/>
  <c r="AK106" i="1"/>
  <c r="AL106" i="1"/>
  <c r="U107" i="1"/>
  <c r="V107" i="1"/>
  <c r="W107" i="1"/>
  <c r="X107" i="1"/>
  <c r="Y107" i="1"/>
  <c r="Z107" i="1"/>
  <c r="AA107" i="1"/>
  <c r="AB107" i="1"/>
  <c r="AC107" i="1"/>
  <c r="AD107" i="1"/>
  <c r="AE107" i="1"/>
  <c r="AF107" i="1"/>
  <c r="AG107" i="1"/>
  <c r="AH107" i="1"/>
  <c r="AI107" i="1"/>
  <c r="AJ107" i="1"/>
  <c r="AK107" i="1"/>
  <c r="AL107" i="1"/>
  <c r="T107" i="1"/>
  <c r="T105" i="1"/>
  <c r="T104" i="1"/>
  <c r="T103" i="1"/>
  <c r="T102" i="1"/>
  <c r="T101" i="1"/>
  <c r="T100" i="1"/>
  <c r="T99" i="1"/>
  <c r="T106" i="1"/>
  <c r="S99" i="1"/>
  <c r="S100" i="1"/>
  <c r="S101" i="1"/>
  <c r="S102" i="1"/>
  <c r="S103" i="1"/>
  <c r="S104" i="1"/>
  <c r="S105" i="1"/>
  <c r="S106" i="1"/>
  <c r="S107" i="1"/>
  <c r="R99" i="1"/>
  <c r="R100" i="1"/>
  <c r="R101" i="1"/>
  <c r="R102" i="1"/>
  <c r="R103" i="1"/>
  <c r="R104" i="1"/>
  <c r="R105" i="1"/>
  <c r="R106" i="1"/>
  <c r="R107" i="1"/>
  <c r="O99" i="1"/>
  <c r="P99" i="1"/>
  <c r="Q99" i="1"/>
  <c r="O100" i="1"/>
  <c r="P100" i="1"/>
  <c r="Q100" i="1"/>
  <c r="O101" i="1"/>
  <c r="P101" i="1"/>
  <c r="Q101" i="1"/>
  <c r="O102" i="1"/>
  <c r="P102" i="1"/>
  <c r="Q102" i="1"/>
  <c r="O103" i="1"/>
  <c r="P103" i="1"/>
  <c r="Q103" i="1"/>
  <c r="O104" i="1"/>
  <c r="P104" i="1"/>
  <c r="Q104" i="1"/>
  <c r="O105" i="1"/>
  <c r="P105" i="1"/>
  <c r="Q105" i="1"/>
  <c r="O106" i="1"/>
  <c r="P106" i="1"/>
  <c r="Q106" i="1"/>
  <c r="O107" i="1"/>
  <c r="P107" i="1"/>
  <c r="Q107" i="1"/>
  <c r="N107" i="1"/>
  <c r="N105" i="1"/>
  <c r="N104" i="1"/>
  <c r="N103" i="1"/>
  <c r="N102" i="1"/>
  <c r="N101" i="1"/>
  <c r="N100" i="1"/>
  <c r="N99" i="1"/>
  <c r="N106" i="1"/>
  <c r="M99" i="1"/>
  <c r="M100" i="1"/>
  <c r="M101" i="1"/>
  <c r="M102" i="1"/>
  <c r="M103" i="1"/>
  <c r="M104" i="1"/>
  <c r="M105" i="1"/>
  <c r="M106" i="1"/>
  <c r="M107" i="1"/>
  <c r="L99" i="1"/>
  <c r="L100" i="1"/>
  <c r="L101" i="1"/>
  <c r="L102" i="1"/>
  <c r="L103" i="1"/>
  <c r="L104" i="1"/>
  <c r="L105" i="1"/>
  <c r="L106" i="1"/>
  <c r="L107" i="1"/>
  <c r="K99" i="1"/>
  <c r="K100" i="1"/>
  <c r="K101" i="1"/>
  <c r="K102" i="1"/>
  <c r="K103" i="1"/>
  <c r="K104" i="1"/>
  <c r="K105" i="1"/>
  <c r="K106" i="1"/>
  <c r="K107" i="1"/>
  <c r="J99" i="1"/>
  <c r="J100" i="1"/>
  <c r="J101" i="1"/>
  <c r="J102" i="1"/>
  <c r="J103" i="1"/>
  <c r="J104" i="1"/>
  <c r="J105" i="1"/>
  <c r="J106" i="1"/>
  <c r="J107" i="1"/>
  <c r="D99" i="1"/>
  <c r="E99" i="1"/>
  <c r="F99" i="1"/>
  <c r="G99" i="1"/>
  <c r="H99" i="1"/>
  <c r="I99" i="1"/>
  <c r="D100" i="1"/>
  <c r="E100" i="1"/>
  <c r="F100" i="1"/>
  <c r="G100" i="1"/>
  <c r="H100" i="1"/>
  <c r="I100" i="1"/>
  <c r="D101" i="1"/>
  <c r="E101" i="1"/>
  <c r="F101" i="1"/>
  <c r="G101" i="1"/>
  <c r="H101" i="1"/>
  <c r="I101" i="1"/>
  <c r="D102" i="1"/>
  <c r="E102" i="1"/>
  <c r="F102" i="1"/>
  <c r="G102" i="1"/>
  <c r="H102" i="1"/>
  <c r="I102" i="1"/>
  <c r="D103" i="1"/>
  <c r="E103" i="1"/>
  <c r="F103" i="1"/>
  <c r="G103" i="1"/>
  <c r="H103" i="1"/>
  <c r="I103" i="1"/>
  <c r="D104" i="1"/>
  <c r="E104" i="1"/>
  <c r="F104" i="1"/>
  <c r="G104" i="1"/>
  <c r="H104" i="1"/>
  <c r="I104" i="1"/>
  <c r="D105" i="1"/>
  <c r="E105" i="1"/>
  <c r="F105" i="1"/>
  <c r="G105" i="1"/>
  <c r="H105" i="1"/>
  <c r="I105" i="1"/>
  <c r="D106" i="1"/>
  <c r="E106" i="1"/>
  <c r="F106" i="1"/>
  <c r="G106" i="1"/>
  <c r="H106" i="1"/>
  <c r="I106" i="1"/>
  <c r="D107" i="1"/>
  <c r="E107" i="1"/>
  <c r="F107" i="1"/>
  <c r="G107" i="1"/>
  <c r="H107" i="1"/>
  <c r="I107" i="1"/>
  <c r="C107" i="1"/>
  <c r="C105" i="1"/>
  <c r="C104" i="1"/>
  <c r="C103" i="1"/>
  <c r="C102" i="1"/>
  <c r="C101" i="1"/>
  <c r="C100" i="1"/>
  <c r="C99" i="1"/>
  <c r="C106" i="1"/>
  <c r="C47" i="1"/>
  <c r="D47" i="1"/>
  <c r="E47" i="1"/>
  <c r="F47" i="1"/>
  <c r="G47" i="1"/>
  <c r="H47" i="1"/>
  <c r="I47" i="1"/>
  <c r="J47" i="1"/>
  <c r="K47" i="1"/>
  <c r="L47" i="1"/>
  <c r="M47" i="1"/>
  <c r="N47" i="1"/>
  <c r="O47" i="1"/>
  <c r="P47" i="1"/>
  <c r="Q47" i="1"/>
  <c r="R47" i="1"/>
  <c r="S47" i="1"/>
  <c r="T47" i="1"/>
  <c r="U47" i="1"/>
  <c r="V47" i="1"/>
  <c r="W47" i="1"/>
  <c r="X47" i="1"/>
  <c r="Y47" i="1"/>
  <c r="Z47" i="1"/>
  <c r="AA47" i="1"/>
  <c r="AB47" i="1"/>
  <c r="AC47" i="1"/>
  <c r="AD47" i="1"/>
  <c r="AE47" i="1"/>
  <c r="AF47" i="1"/>
  <c r="AG47" i="1"/>
  <c r="AH47" i="1"/>
  <c r="AI47" i="1"/>
  <c r="AJ47" i="1"/>
  <c r="AK47" i="1"/>
  <c r="AL47" i="1"/>
  <c r="AI98" i="1" l="1"/>
  <c r="AI42" i="1" s="1"/>
  <c r="AI40" i="1"/>
  <c r="W98" i="1"/>
  <c r="W44" i="1" s="1"/>
  <c r="AH98" i="1"/>
  <c r="AH43" i="1" s="1"/>
  <c r="U98" i="1"/>
  <c r="U43" i="1" s="1"/>
  <c r="V98" i="1"/>
  <c r="V39" i="1" s="1"/>
  <c r="G98" i="1"/>
  <c r="G38" i="1" s="1"/>
  <c r="E98" i="1"/>
  <c r="E44" i="1" s="1"/>
  <c r="D98" i="1"/>
  <c r="D44" i="1" s="1"/>
  <c r="M98" i="1"/>
  <c r="AK98" i="1"/>
  <c r="AK39" i="1" s="1"/>
  <c r="F98" i="1"/>
  <c r="F43" i="1" s="1"/>
  <c r="F38" i="1"/>
  <c r="AJ98" i="1"/>
  <c r="AJ44" i="1" s="1"/>
  <c r="X98" i="1"/>
  <c r="AF98" i="1"/>
  <c r="AF40" i="1" s="1"/>
  <c r="L98" i="1"/>
  <c r="L43" i="1" s="1"/>
  <c r="Y98" i="1"/>
  <c r="Y39" i="1" s="1"/>
  <c r="AE98" i="1"/>
  <c r="AE38" i="1" s="1"/>
  <c r="AD98" i="1"/>
  <c r="AD44" i="1" s="1"/>
  <c r="AC98" i="1"/>
  <c r="K98" i="1"/>
  <c r="K40" i="1" s="1"/>
  <c r="O98" i="1"/>
  <c r="O45" i="1" s="1"/>
  <c r="R98" i="1"/>
  <c r="R44" i="1" s="1"/>
  <c r="AB98" i="1"/>
  <c r="AB46" i="1" s="1"/>
  <c r="I98" i="1"/>
  <c r="I45" i="1" s="1"/>
  <c r="Q98" i="1"/>
  <c r="AG98" i="1"/>
  <c r="AG46" i="1" s="1"/>
  <c r="AA98" i="1"/>
  <c r="AA43" i="1" s="1"/>
  <c r="H98" i="1"/>
  <c r="P98" i="1"/>
  <c r="P40" i="1" s="1"/>
  <c r="S98" i="1"/>
  <c r="S41" i="1" s="1"/>
  <c r="AL98" i="1"/>
  <c r="Z98" i="1"/>
  <c r="T98" i="1"/>
  <c r="N98" i="1"/>
  <c r="N42" i="1" s="1"/>
  <c r="J98" i="1"/>
  <c r="C98" i="1"/>
  <c r="C46" i="1" s="1"/>
  <c r="AL34" i="1"/>
  <c r="AL113" i="1" s="1"/>
  <c r="AK34" i="1"/>
  <c r="AK113" i="1" s="1"/>
  <c r="AJ34" i="1"/>
  <c r="AJ113" i="1" s="1"/>
  <c r="AI34" i="1"/>
  <c r="AI113" i="1" s="1"/>
  <c r="AH34" i="1"/>
  <c r="AH113" i="1" s="1"/>
  <c r="AG34" i="1"/>
  <c r="AG113" i="1" s="1"/>
  <c r="AF34" i="1"/>
  <c r="AF113" i="1" s="1"/>
  <c r="AE34" i="1"/>
  <c r="AE113" i="1" s="1"/>
  <c r="AD34" i="1"/>
  <c r="AD113" i="1" s="1"/>
  <c r="AC34" i="1"/>
  <c r="AC113" i="1" s="1"/>
  <c r="AB34" i="1"/>
  <c r="AB113" i="1" s="1"/>
  <c r="AA34" i="1"/>
  <c r="AA113" i="1" s="1"/>
  <c r="Z34" i="1"/>
  <c r="Z113" i="1" s="1"/>
  <c r="Y34" i="1"/>
  <c r="Y113" i="1" s="1"/>
  <c r="X34" i="1"/>
  <c r="X113" i="1" s="1"/>
  <c r="W34" i="1"/>
  <c r="W113" i="1" s="1"/>
  <c r="V34" i="1"/>
  <c r="V113" i="1" s="1"/>
  <c r="F41" i="1" l="1"/>
  <c r="AH38" i="1"/>
  <c r="AK44" i="1"/>
  <c r="Y46" i="1"/>
  <c r="AH44" i="1"/>
  <c r="W42" i="1"/>
  <c r="AB39" i="1"/>
  <c r="AB38" i="1"/>
  <c r="AB41" i="1"/>
  <c r="Y44" i="1"/>
  <c r="W38" i="1"/>
  <c r="AE43" i="1"/>
  <c r="V46" i="1"/>
  <c r="U44" i="1"/>
  <c r="K46" i="1"/>
  <c r="F40" i="1"/>
  <c r="W39" i="1"/>
  <c r="U46" i="1"/>
  <c r="V42" i="1"/>
  <c r="V38" i="1"/>
  <c r="AE41" i="1"/>
  <c r="S43" i="1"/>
  <c r="F42" i="1"/>
  <c r="R45" i="1"/>
  <c r="R41" i="1"/>
  <c r="R46" i="1"/>
  <c r="AH42" i="1"/>
  <c r="AJ38" i="1"/>
  <c r="L44" i="1"/>
  <c r="AF41" i="1"/>
  <c r="W45" i="1"/>
  <c r="K38" i="1"/>
  <c r="O43" i="1"/>
  <c r="N39" i="1"/>
  <c r="AJ40" i="1"/>
  <c r="N46" i="1"/>
  <c r="V40" i="1"/>
  <c r="O40" i="1"/>
  <c r="AG40" i="1"/>
  <c r="AG38" i="1"/>
  <c r="AA38" i="1"/>
  <c r="AJ39" i="1"/>
  <c r="AG44" i="1"/>
  <c r="AA39" i="1"/>
  <c r="O41" i="1"/>
  <c r="L41" i="1"/>
  <c r="K44" i="1"/>
  <c r="AG39" i="1"/>
  <c r="AD40" i="1"/>
  <c r="V44" i="1"/>
  <c r="AA42" i="1"/>
  <c r="N41" i="1"/>
  <c r="AJ41" i="1"/>
  <c r="N45" i="1"/>
  <c r="O42" i="1"/>
  <c r="N40" i="1"/>
  <c r="L40" i="1"/>
  <c r="O38" i="1"/>
  <c r="N44" i="1"/>
  <c r="AD42" i="1"/>
  <c r="AK45" i="1"/>
  <c r="O46" i="1"/>
  <c r="AK40" i="1"/>
  <c r="L46" i="1"/>
  <c r="AA41" i="1"/>
  <c r="AC40" i="1"/>
  <c r="AC42" i="1"/>
  <c r="AC38" i="1"/>
  <c r="AC39" i="1"/>
  <c r="AC46" i="1"/>
  <c r="AC45" i="1"/>
  <c r="AC44" i="1"/>
  <c r="AC43" i="1"/>
  <c r="AC41" i="1"/>
  <c r="T46" i="1"/>
  <c r="T40" i="1"/>
  <c r="T41" i="1"/>
  <c r="T42" i="1"/>
  <c r="T45" i="1"/>
  <c r="T43" i="1"/>
  <c r="T44" i="1"/>
  <c r="T39" i="1"/>
  <c r="T38" i="1"/>
  <c r="Z39" i="1"/>
  <c r="Z45" i="1"/>
  <c r="Z38" i="1"/>
  <c r="Z42" i="1"/>
  <c r="Z41" i="1"/>
  <c r="Z40" i="1"/>
  <c r="Z44" i="1"/>
  <c r="Z43" i="1"/>
  <c r="Z46" i="1"/>
  <c r="J41" i="1"/>
  <c r="J39" i="1"/>
  <c r="J42" i="1"/>
  <c r="J44" i="1"/>
  <c r="J45" i="1"/>
  <c r="J46" i="1"/>
  <c r="J43" i="1"/>
  <c r="J38" i="1"/>
  <c r="J40" i="1"/>
  <c r="Q42" i="1"/>
  <c r="Q41" i="1"/>
  <c r="Q43" i="1"/>
  <c r="Q45" i="1"/>
  <c r="Q46" i="1"/>
  <c r="Q38" i="1"/>
  <c r="Q39" i="1"/>
  <c r="Q44" i="1"/>
  <c r="Q40" i="1"/>
  <c r="M44" i="1"/>
  <c r="M42" i="1"/>
  <c r="M45" i="1"/>
  <c r="M39" i="1"/>
  <c r="M38" i="1"/>
  <c r="M43" i="1"/>
  <c r="M40" i="1"/>
  <c r="M46" i="1"/>
  <c r="M41" i="1"/>
  <c r="AF43" i="1"/>
  <c r="P39" i="1"/>
  <c r="P42" i="1"/>
  <c r="P43" i="1"/>
  <c r="P38" i="1"/>
  <c r="P45" i="1"/>
  <c r="P44" i="1"/>
  <c r="P46" i="1"/>
  <c r="I40" i="1"/>
  <c r="H38" i="1"/>
  <c r="H39" i="1"/>
  <c r="H40" i="1"/>
  <c r="H42" i="1"/>
  <c r="X46" i="1"/>
  <c r="X41" i="1"/>
  <c r="X39" i="1"/>
  <c r="D46" i="1"/>
  <c r="U39" i="1"/>
  <c r="G43" i="1"/>
  <c r="G41" i="1"/>
  <c r="G45" i="1"/>
  <c r="H44" i="1"/>
  <c r="S40" i="1"/>
  <c r="U42" i="1"/>
  <c r="X40" i="1"/>
  <c r="AL42" i="1"/>
  <c r="AL41" i="1"/>
  <c r="AL38" i="1"/>
  <c r="AI45" i="1"/>
  <c r="AI39" i="1"/>
  <c r="E42" i="1"/>
  <c r="D42" i="1"/>
  <c r="AD39" i="1"/>
  <c r="AD45" i="1"/>
  <c r="AD38" i="1"/>
  <c r="AD41" i="1"/>
  <c r="C42" i="1"/>
  <c r="AL46" i="1"/>
  <c r="G40" i="1"/>
  <c r="AI41" i="1"/>
  <c r="H46" i="1"/>
  <c r="X43" i="1"/>
  <c r="R43" i="1"/>
  <c r="N38" i="1"/>
  <c r="X42" i="1"/>
  <c r="S45" i="1"/>
  <c r="S46" i="1"/>
  <c r="S38" i="1"/>
  <c r="S39" i="1"/>
  <c r="E45" i="1"/>
  <c r="E39" i="1"/>
  <c r="E38" i="1"/>
  <c r="D41" i="1"/>
  <c r="AB42" i="1"/>
  <c r="AB44" i="1"/>
  <c r="X38" i="1"/>
  <c r="AK46" i="1"/>
  <c r="E46" i="1"/>
  <c r="U41" i="1"/>
  <c r="G44" i="1"/>
  <c r="AI43" i="1"/>
  <c r="C38" i="1"/>
  <c r="AJ43" i="1"/>
  <c r="AL39" i="1"/>
  <c r="AI44" i="1"/>
  <c r="H41" i="1"/>
  <c r="AJ42" i="1"/>
  <c r="I44" i="1"/>
  <c r="I42" i="1"/>
  <c r="I46" i="1"/>
  <c r="I38" i="1"/>
  <c r="AH45" i="1"/>
  <c r="AH41" i="1"/>
  <c r="I39" i="1"/>
  <c r="S44" i="1"/>
  <c r="D43" i="1"/>
  <c r="AF38" i="1"/>
  <c r="AE44" i="1"/>
  <c r="AE40" i="1"/>
  <c r="AE46" i="1"/>
  <c r="AE39" i="1"/>
  <c r="AE45" i="1"/>
  <c r="G46" i="1"/>
  <c r="G42" i="1"/>
  <c r="AA44" i="1"/>
  <c r="AA40" i="1"/>
  <c r="AA46" i="1"/>
  <c r="AA45" i="1"/>
  <c r="AH46" i="1"/>
  <c r="U45" i="1"/>
  <c r="X45" i="1"/>
  <c r="W43" i="1"/>
  <c r="W41" i="1"/>
  <c r="W46" i="1"/>
  <c r="H45" i="1"/>
  <c r="X44" i="1"/>
  <c r="I41" i="1"/>
  <c r="AL44" i="1"/>
  <c r="I43" i="1"/>
  <c r="D40" i="1"/>
  <c r="C40" i="1"/>
  <c r="U38" i="1"/>
  <c r="H43" i="1"/>
  <c r="AD43" i="1"/>
  <c r="C45" i="1"/>
  <c r="D38" i="1"/>
  <c r="R38" i="1"/>
  <c r="R39" i="1"/>
  <c r="R40" i="1"/>
  <c r="R42" i="1"/>
  <c r="Y41" i="1"/>
  <c r="Y43" i="1"/>
  <c r="Y38" i="1"/>
  <c r="Y42" i="1"/>
  <c r="D39" i="1"/>
  <c r="AG41" i="1"/>
  <c r="AG43" i="1"/>
  <c r="AG42" i="1"/>
  <c r="O44" i="1"/>
  <c r="O39" i="1"/>
  <c r="F45" i="1"/>
  <c r="F46" i="1"/>
  <c r="F44" i="1"/>
  <c r="AG45" i="1"/>
  <c r="AJ45" i="1"/>
  <c r="AL43" i="1"/>
  <c r="E41" i="1"/>
  <c r="S42" i="1"/>
  <c r="AI38" i="1"/>
  <c r="AI46" i="1"/>
  <c r="AJ46" i="1"/>
  <c r="AF42" i="1"/>
  <c r="AF39" i="1"/>
  <c r="AF45" i="1"/>
  <c r="AF44" i="1"/>
  <c r="C41" i="1"/>
  <c r="C39" i="1"/>
  <c r="C43" i="1"/>
  <c r="C44" i="1"/>
  <c r="E40" i="1"/>
  <c r="AH39" i="1"/>
  <c r="D45" i="1"/>
  <c r="K39" i="1"/>
  <c r="K41" i="1"/>
  <c r="K42" i="1"/>
  <c r="K45" i="1"/>
  <c r="L45" i="1"/>
  <c r="L38" i="1"/>
  <c r="L39" i="1"/>
  <c r="AK41" i="1"/>
  <c r="AK43" i="1"/>
  <c r="AK42" i="1"/>
  <c r="AK38" i="1"/>
  <c r="AH40" i="1"/>
  <c r="AD46" i="1"/>
  <c r="AB43" i="1"/>
  <c r="AE42" i="1"/>
  <c r="AL45" i="1"/>
  <c r="E43" i="1"/>
  <c r="P41" i="1"/>
  <c r="K43" i="1"/>
  <c r="AB40" i="1"/>
  <c r="Y40" i="1"/>
  <c r="AL40" i="1"/>
  <c r="F39" i="1"/>
  <c r="G39" i="1"/>
  <c r="N43" i="1"/>
  <c r="AB45" i="1"/>
  <c r="Y45" i="1"/>
  <c r="U40" i="1"/>
  <c r="V41" i="1"/>
  <c r="V43" i="1"/>
  <c r="V45" i="1"/>
  <c r="AF46" i="1"/>
  <c r="W40" i="1"/>
  <c r="L42" i="1"/>
  <c r="U34" i="1"/>
  <c r="U113" i="1" s="1"/>
  <c r="T34" i="1"/>
  <c r="T113" i="1" s="1"/>
  <c r="K37" i="1" l="1"/>
  <c r="AG37" i="1"/>
  <c r="C37" i="1"/>
  <c r="N37" i="1"/>
  <c r="W37" i="1"/>
  <c r="O37" i="1"/>
  <c r="E37" i="1"/>
  <c r="R37" i="1"/>
  <c r="X37" i="1"/>
  <c r="V37" i="1"/>
  <c r="AA37" i="1"/>
  <c r="L37" i="1"/>
  <c r="AF37" i="1"/>
  <c r="Z37" i="1"/>
  <c r="AJ37" i="1"/>
  <c r="AB37" i="1"/>
  <c r="AK37" i="1"/>
  <c r="AI37" i="1"/>
  <c r="D37" i="1"/>
  <c r="T37" i="1"/>
  <c r="S37" i="1"/>
  <c r="J37" i="1"/>
  <c r="AD37" i="1"/>
  <c r="AH37" i="1"/>
  <c r="Q37" i="1"/>
  <c r="I37" i="1"/>
  <c r="AC37" i="1"/>
  <c r="H37" i="1"/>
  <c r="Y37" i="1"/>
  <c r="AE37" i="1"/>
  <c r="P37" i="1"/>
  <c r="G37" i="1"/>
  <c r="F37" i="1"/>
  <c r="U37" i="1"/>
  <c r="AL37" i="1"/>
  <c r="M37" i="1"/>
  <c r="S34" i="1"/>
  <c r="S113" i="1" s="1"/>
  <c r="R34" i="1"/>
  <c r="R113" i="1" s="1"/>
  <c r="Q34" i="1" l="1"/>
  <c r="Q113" i="1" s="1"/>
  <c r="P34" i="1"/>
  <c r="P113" i="1" s="1"/>
  <c r="O34" i="1" l="1"/>
  <c r="O113" i="1" s="1"/>
  <c r="N34" i="1"/>
  <c r="N113" i="1" s="1"/>
  <c r="M34" i="1"/>
  <c r="M113" i="1" s="1"/>
  <c r="L34" i="1"/>
  <c r="L113" i="1" s="1"/>
  <c r="E34" i="1" l="1"/>
  <c r="E113" i="1" s="1"/>
  <c r="F34" i="1"/>
  <c r="F113" i="1" s="1"/>
  <c r="G34" i="1"/>
  <c r="G113" i="1" s="1"/>
  <c r="H34" i="1"/>
  <c r="H113" i="1" s="1"/>
  <c r="I34" i="1"/>
  <c r="I113" i="1" s="1"/>
  <c r="J34" i="1"/>
  <c r="J113" i="1" s="1"/>
  <c r="K34" i="1"/>
  <c r="K113" i="1" s="1"/>
  <c r="D34" i="1"/>
  <c r="D113" i="1" s="1"/>
  <c r="C34" i="1"/>
  <c r="C113" i="1" s="1"/>
  <c r="E129" i="5" l="1"/>
  <c r="E101" i="5"/>
  <c r="E71" i="5"/>
  <c r="E65" i="5"/>
  <c r="E46" i="5"/>
  <c r="E41" i="5"/>
  <c r="E27" i="5"/>
  <c r="G216" i="5"/>
  <c r="F216" i="5"/>
  <c r="H216" i="5" s="1"/>
  <c r="G215" i="5"/>
  <c r="F215" i="5"/>
  <c r="H215" i="5" s="1"/>
  <c r="G214" i="5"/>
  <c r="F214" i="5"/>
  <c r="H214" i="5" s="1"/>
  <c r="G213" i="5"/>
  <c r="F213" i="5"/>
  <c r="H213" i="5" s="1"/>
  <c r="G210" i="5"/>
  <c r="F210" i="5"/>
  <c r="H210" i="5" s="1"/>
  <c r="G209" i="5"/>
  <c r="E187" i="5"/>
  <c r="F178" i="5"/>
  <c r="F177" i="5"/>
  <c r="F176" i="5"/>
  <c r="F175" i="5"/>
  <c r="F174" i="5"/>
  <c r="F179" i="5" l="1"/>
  <c r="F199" i="5" s="1"/>
  <c r="E182" i="5"/>
  <c r="E183" i="5"/>
  <c r="E184" i="5"/>
  <c r="E185" i="5"/>
  <c r="E199" i="5"/>
  <c r="E186" i="5"/>
  <c r="E188" i="5" l="1"/>
  <c r="E8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tc={A0310FA0-539A-449E-8466-F5959DE4F0A8}</author>
    <author>tc={075F3287-815D-4C76-83D2-23B1BFC30C29}</author>
    <author>tc={BCCA535E-7B8B-47A6-A19A-B99A1CE1B25E}</author>
    <author>tc={05596461-090C-46C7-9973-286D263BA769}</author>
    <author>tc={DC04552B-5453-9241-BD95-927C64F09248}</author>
    <author>tc={3F8C8462-0655-F44D-ABFD-0A77271F013A}</author>
    <author>tc={CE6D64A2-21DF-E04B-9B42-160F0BBF3F1F}</author>
    <author>tc={BFE35EB8-A60F-B24E-B5DB-893B065265EA}</author>
    <author>tc={7215625C-B713-9346-A6FB-979B08128BC4}</author>
    <author>tc={CD56172F-E77C-40B6-B6FD-A79A1E90F5C6}</author>
    <author>tc={CCB95626-D90B-4DD6-A4A4-042EACD5D3B8}</author>
    <author>tc={750AB344-B01B-406E-A635-8FC4E432C382}</author>
    <author>tc={ED9A58AD-8469-4F4E-ADE2-7101DF22F05D}</author>
    <author>tc={00F78490-B519-A14F-9A63-1B56F1239FF8}</author>
    <author>tc={BCC54F70-05BC-F945-8C25-829B2E54101C}</author>
    <author>tc={7A63898D-CAFC-4AF3-A918-098D0CA1EE3E}</author>
    <author>tc={29FFDBC5-382C-449A-8CA1-B3ABBDEBF937}</author>
    <author>tc={83D393A6-7EAA-E946-8928-04AEEEEF111C}</author>
    <author>tc={7EADFE56-9809-2641-9A32-E0FC809AF325}</author>
    <author>tc={5D344E78-9A88-B347-8509-B58B1A5B7C74}</author>
    <author>tc={BD360E14-7CB0-5D4D-A0C2-A6FC93CAC655}</author>
    <author>tc={966751C1-2D6A-7548-A96F-C7709EA67C77}</author>
    <author>tc={538B57CB-1258-D841-9871-F4BEB86DAFB7}</author>
    <author>tc={40355E8C-3AAD-9541-9FE1-D33E54D1B2EE}</author>
    <author>tc={59819035-D0AE-C649-9CC6-D65CE8F779E5}</author>
    <author>tc={49913EA3-CA6E-354B-9855-7A3C95C6893E}</author>
    <author>tc={B8E0C7F1-1D9D-451D-AC4E-F2058D191B3A}</author>
    <author>tc={7ACCE108-7C93-4F0F-BCAF-D216BDC90D20}</author>
    <author>tc={39028EAC-0867-4624-B178-4B3D0B3D9250}</author>
    <author>tc={3F5112C7-7954-43FC-8560-FA358F81138C}</author>
    <author>tc={ABD5327C-88FC-48BC-97DD-DAC7094FF522}</author>
    <author>tc={47DC9FFA-B1B3-4E2E-9BE3-59AABF52D5E8}</author>
    <author>tc={7D656B77-A3AF-45D9-8CE0-8BEAE04CABB9}</author>
    <author>tc={FA1D6506-5F1A-4269-8331-860B29B34C23}</author>
    <author>tc={5F8D6105-BEA4-C04A-AF80-D0F5C6B4B7C8}</author>
    <author>tc={2851DBF3-9584-674F-84E4-9048B6E0BADE}</author>
    <author>Author</author>
    <author>tc={5D8466E5-D6E1-47CE-B8FC-20CBA7CFB00B}</author>
    <author>tc={57724593-B10C-384F-BCFB-8A71A6381E65}</author>
    <author>tc={7FB9C2A4-94AA-4D9F-A375-C010425090E6}</author>
    <author>tc={3AA11CD8-9352-4F21-B2D3-DC45E01DF75D}</author>
    <author>tc={0C48ECF1-3611-E74C-A6C5-978172A31226}</author>
    <author>tc={66F93EA6-C8FD-4621-A0D7-4708AD7DE551}</author>
    <author>tc={D3D4109C-04B2-4D8B-8CFD-95F0499C4B88}</author>
    <author>tc={5FDAAEFC-7AE1-4DD1-A9E7-896FFAFD94D7}</author>
    <author>tc={3D00245E-E942-4358-868A-6470AC18C746}</author>
    <author>tc={05A7F717-337F-46B7-B5AC-384500858E18}</author>
    <author>tc={6F881CF6-EE56-41D7-98ED-59B50DB48022}</author>
    <author>tc={9BDE7B72-82D2-42AD-8134-CAD693B37A53}</author>
    <author>tc={FFB6818C-C590-4B3A-BC75-48DA28455166}</author>
  </authors>
  <commentList>
    <comment ref="C9" authorId="0" shapeId="0" xr:uid="{A0310FA0-539A-449E-8466-F5959DE4F0A8}">
      <text>
        <t>[Threaded comment]
Your version of Excel allows you to read this threaded comment; however, any edits to it will get removed if the file is opened in a newer version of Excel. Learn more: https://go.microsoft.com/fwlink/?linkid=870924
Comment:
    Leonardo Sarmiento - Reciclosocial</t>
      </text>
    </comment>
    <comment ref="D9" authorId="1" shapeId="0" xr:uid="{075F3287-815D-4C76-83D2-23B1BFC30C29}">
      <text>
        <t>[Threaded comment]
Your version of Excel allows you to read this threaded comment; however, any edits to it will get removed if the file is opened in a newer version of Excel. Learn more: https://go.microsoft.com/fwlink/?linkid=870924
Comment:
    Ismael Utrea - Reciclosocial</t>
      </text>
    </comment>
    <comment ref="E9" authorId="2" shapeId="0" xr:uid="{BCCA535E-7B8B-47A6-A19A-B99A1CE1B25E}">
      <text>
        <t>[Threaded comment]
Your version of Excel allows you to read this threaded comment; however, any edits to it will get removed if the file is opened in a newer version of Excel. Learn more: https://go.microsoft.com/fwlink/?linkid=870924
Comment:
    Janeth Torres Reciclosocial</t>
      </text>
    </comment>
    <comment ref="F9" authorId="3" shapeId="0" xr:uid="{05596461-090C-46C7-9973-286D263BA769}">
      <text>
        <t>[Threaded comment]
Your version of Excel allows you to read this threaded comment; however, any edits to it will get removed if the file is opened in a newer version of Excel. Learn more: https://go.microsoft.com/fwlink/?linkid=870924
Comment:
    Julian Jimenez Diaz</t>
      </text>
    </comment>
    <comment ref="G9" authorId="4" shapeId="0" xr:uid="{DC04552B-5453-9241-BD95-927C64F09248}">
      <text>
        <t>[Threaded comment]
Your version of Excel allows you to read this threaded comment; however, any edits to it will get removed if the file is opened in a newer version of Excel. Learn more: https://go.microsoft.com/fwlink/?linkid=870924
Comment:
    LUZ ESTELLA GONZALEZ - RECICLOSOCIAL</t>
      </text>
    </comment>
    <comment ref="H9" authorId="5" shapeId="0" xr:uid="{3F8C8462-0655-F44D-ABFD-0A77271F013A}">
      <text>
        <t>[Threaded comment]
Your version of Excel allows you to read this threaded comment; however, any edits to it will get removed if the file is opened in a newer version of Excel. Learn more: https://go.microsoft.com/fwlink/?linkid=870924
Comment:
    BLANCA CASTRO - RECICLOSOCIAL</t>
      </text>
    </comment>
    <comment ref="I9" authorId="6" shapeId="0" xr:uid="{CE6D64A2-21DF-E04B-9B42-160F0BBF3F1F}">
      <text>
        <t>[Threaded comment]
Your version of Excel allows you to read this threaded comment; however, any edits to it will get removed if the file is opened in a newer version of Excel. Learn more: https://go.microsoft.com/fwlink/?linkid=870924
Comment:
    ANGELA SUAREZ - RECICLOSOCIAL</t>
      </text>
    </comment>
    <comment ref="J9" authorId="7" shapeId="0" xr:uid="{BFE35EB8-A60F-B24E-B5DB-893B065265EA}">
      <text>
        <t>[Threaded comment]
Your version of Excel allows you to read this threaded comment; however, any edits to it will get removed if the file is opened in a newer version of Excel. Learn more: https://go.microsoft.com/fwlink/?linkid=870924
Comment:
    DAVID RIVERA - RECICLOSOCIAL</t>
      </text>
    </comment>
    <comment ref="K9" authorId="8" shapeId="0" xr:uid="{7215625C-B713-9346-A6FB-979B08128BC4}">
      <text>
        <t>[Threaded comment]
Your version of Excel allows you to read this threaded comment; however, any edits to it will get removed if the file is opened in a newer version of Excel. Learn more: https://go.microsoft.com/fwlink/?linkid=870924
Comment:
    JEIMMY ALMARO - RECICLOSOCIAL</t>
      </text>
    </comment>
    <comment ref="L9" authorId="9" shapeId="0" xr:uid="{CD56172F-E77C-40B6-B6FD-A79A1E90F5C6}">
      <text>
        <t>[Threaded comment]
Your version of Excel allows you to read this threaded comment; however, any edits to it will get removed if the file is opened in a newer version of Excel. Learn more: https://go.microsoft.com/fwlink/?linkid=870924
Comment:
    Anacleto González - Asogreen</t>
      </text>
    </comment>
    <comment ref="M9" authorId="10" shapeId="0" xr:uid="{CCB95626-D90B-4DD6-A4A4-042EACD5D3B8}">
      <text>
        <t>[Threaded comment]
Your version of Excel allows you to read this threaded comment; however, any edits to it will get removed if the file is opened in a newer version of Excel. Learn more: https://go.microsoft.com/fwlink/?linkid=870924
Comment:
    Luz Marina Pintor - ASOGREEN</t>
      </text>
    </comment>
    <comment ref="N9" authorId="11" shapeId="0" xr:uid="{750AB344-B01B-406E-A635-8FC4E432C382}">
      <text>
        <t>[Threaded comment]
Your version of Excel allows you to read this threaded comment; however, any edits to it will get removed if the file is opened in a newer version of Excel. Learn more: https://go.microsoft.com/fwlink/?linkid=870924
Comment:
    Angie Paola Lara Pintor - ASOREPCOL</t>
      </text>
    </comment>
    <comment ref="O9" authorId="12" shapeId="0" xr:uid="{ED9A58AD-8469-4F4E-ADE2-7101DF22F05D}">
      <text>
        <t>[Threaded comment]
Your version of Excel allows you to read this threaded comment; however, any edits to it will get removed if the file is opened in a newer version of Excel. Learn more: https://go.microsoft.com/fwlink/?linkid=870924
Comment:
    Liliana Olave Rios -Asorepcol</t>
      </text>
    </comment>
    <comment ref="P9" authorId="13" shapeId="0" xr:uid="{00F78490-B519-A14F-9A63-1B56F1239FF8}">
      <text>
        <t>[Threaded comment]
Your version of Excel allows you to read this threaded comment; however, any edits to it will get removed if the file is opened in a newer version of Excel. Learn more: https://go.microsoft.com/fwlink/?linkid=870924
Comment:
    Efrain Perez - ASOREPOL</t>
      </text>
    </comment>
    <comment ref="Q9" authorId="14" shapeId="0" xr:uid="{BCC54F70-05BC-F945-8C25-829B2E54101C}">
      <text>
        <t>[Threaded comment]
Your version of Excel allows you to read this threaded comment; however, any edits to it will get removed if the file is opened in a newer version of Excel. Learn more: https://go.microsoft.com/fwlink/?linkid=870924
Comment:
    Luz Marina - ASOREPCOL</t>
      </text>
    </comment>
    <comment ref="R9" authorId="15" shapeId="0" xr:uid="{7A63898D-CAFC-4AF3-A918-098D0CA1EE3E}">
      <text>
        <t>[Threaded comment]
Your version of Excel allows you to read this threaded comment; however, any edits to it will get removed if the file is opened in a newer version of Excel. Learn more: https://go.microsoft.com/fwlink/?linkid=870924
Comment:
    Maria Isabel Bermudez - Asondra</t>
      </text>
    </comment>
    <comment ref="S9" authorId="16" shapeId="0" xr:uid="{29FFDBC5-382C-449A-8CA1-B3ABBDEBF937}">
      <text>
        <t>[Threaded comment]
Your version of Excel allows you to read this threaded comment; however, any edits to it will get removed if the file is opened in a newer version of Excel. Learn more: https://go.microsoft.com/fwlink/?linkid=870924
Comment:
    Yuly Marcela Sanchez - Asondra</t>
      </text>
    </comment>
    <comment ref="T9" authorId="17" shapeId="0" xr:uid="{83D393A6-7EAA-E946-8928-04AEEEEF111C}">
      <text>
        <t xml:space="preserve">[Threaded comment]
Your version of Excel allows you to read this threaded comment; however, any edits to it will get removed if the file is opened in a newer version of Excel. Learn more: https://go.microsoft.com/fwlink/?linkid=870924
Comment:
    MARLY BUSTOS - ASOREPCOL
</t>
      </text>
    </comment>
    <comment ref="U9" authorId="18" shapeId="0" xr:uid="{7EADFE56-9809-2641-9A32-E0FC809AF325}">
      <text>
        <t>[Threaded comment]
Your version of Excel allows you to read this threaded comment; however, any edits to it will get removed if the file is opened in a newer version of Excel. Learn more: https://go.microsoft.com/fwlink/?linkid=870924
Comment:
    MARIA NIÑO - ASOREPCOL</t>
      </text>
    </comment>
    <comment ref="V9" authorId="19" shapeId="0" xr:uid="{5D344E78-9A88-B347-8509-B58B1A5B7C74}">
      <text>
        <t xml:space="preserve">[Threaded comment]
Your version of Excel allows you to read this threaded comment; however, any edits to it will get removed if the file is opened in a newer version of Excel. Learn more: https://go.microsoft.com/fwlink/?linkid=870924
Comment:
    Emilia Lopez - Aire Urbano
</t>
      </text>
    </comment>
    <comment ref="W9" authorId="20" shapeId="0" xr:uid="{BD360E14-7CB0-5D4D-A0C2-A6FC93CAC655}">
      <text>
        <t>[Threaded comment]
Your version of Excel allows you to read this threaded comment; however, any edits to it will get removed if the file is opened in a newer version of Excel. Learn more: https://go.microsoft.com/fwlink/?linkid=870924
Comment:
    Jose Antonio - Aire Urbano</t>
      </text>
    </comment>
    <comment ref="X9" authorId="21" shapeId="0" xr:uid="{966751C1-2D6A-7548-A96F-C7709EA67C77}">
      <text>
        <t>[Threaded comment]
Your version of Excel allows you to read this threaded comment; however, any edits to it will get removed if the file is opened in a newer version of Excel. Learn more: https://go.microsoft.com/fwlink/?linkid=870924
Comment:
    Brayan Grajales - Aire Urbano</t>
      </text>
    </comment>
    <comment ref="Y9" authorId="22" shapeId="0" xr:uid="{538B57CB-1258-D841-9871-F4BEB86DAFB7}">
      <text>
        <t>[Threaded comment]
Your version of Excel allows you to read this threaded comment; however, any edits to it will get removed if the file is opened in a newer version of Excel. Learn more: https://go.microsoft.com/fwlink/?linkid=870924
Comment:
    Hugo Leon - Aire Urbano</t>
      </text>
    </comment>
    <comment ref="Z9" authorId="23" shapeId="0" xr:uid="{40355E8C-3AAD-9541-9FE1-D33E54D1B2EE}">
      <text>
        <t>[Threaded comment]
Your version of Excel allows you to read this threaded comment; however, any edits to it will get removed if the file is opened in a newer version of Excel. Learn more: https://go.microsoft.com/fwlink/?linkid=870924
Comment:
    Orlando Borja - Aire Urbano</t>
      </text>
    </comment>
    <comment ref="AA9" authorId="24" shapeId="0" xr:uid="{59819035-D0AE-C649-9CC6-D65CE8F779E5}">
      <text>
        <t>[Threaded comment]
Your version of Excel allows you to read this threaded comment; however, any edits to it will get removed if the file is opened in a newer version of Excel. Learn more: https://go.microsoft.com/fwlink/?linkid=870924
Comment:
    Oscar Fajardo - M&amp;M Universal</t>
      </text>
    </comment>
    <comment ref="AB9" authorId="25" shapeId="0" xr:uid="{49913EA3-CA6E-354B-9855-7A3C95C6893E}">
      <text>
        <t xml:space="preserve">[Threaded comment]
Your version of Excel allows you to read this threaded comment; however, any edits to it will get removed if the file is opened in a newer version of Excel. Learn more: https://go.microsoft.com/fwlink/?linkid=870924
Comment:
    Leidy Viviana - M&amp;M Universal
</t>
      </text>
    </comment>
    <comment ref="AC9" authorId="26" shapeId="0" xr:uid="{B8E0C7F1-1D9D-451D-AC4E-F2058D191B3A}">
      <text>
        <t>[Threaded comment]
Your version of Excel allows you to read this threaded comment; however, any edits to it will get removed if the file is opened in a newer version of Excel. Learn more: https://go.microsoft.com/fwlink/?linkid=870924
Comment:
    Jhon Jairo Asocolombianita</t>
      </text>
    </comment>
    <comment ref="AD9" authorId="27" shapeId="0" xr:uid="{7ACCE108-7C93-4F0F-BCAF-D216BDC90D20}">
      <text>
        <t>[Threaded comment]
Your version of Excel allows you to read this threaded comment; however, any edits to it will get removed if the file is opened in a newer version of Excel. Learn more: https://go.microsoft.com/fwlink/?linkid=870924
Comment:
    Bibi Ramirez - Asocolombianita</t>
      </text>
    </comment>
    <comment ref="AE9" authorId="28" shapeId="0" xr:uid="{39028EAC-0867-4624-B178-4B3D0B3D9250}">
      <text>
        <t>[Threaded comment]
Your version of Excel allows you to read this threaded comment; however, any edits to it will get removed if the file is opened in a newer version of Excel. Learn more: https://go.microsoft.com/fwlink/?linkid=870924
Comment:
    Janeth Bernal - Asocolombianita</t>
      </text>
    </comment>
    <comment ref="AF9" authorId="29" shapeId="0" xr:uid="{3F5112C7-7954-43FC-8560-FA358F81138C}">
      <text>
        <t>[Threaded comment]
Your version of Excel allows you to read this threaded comment; however, any edits to it will get removed if the file is opened in a newer version of Excel. Learn more: https://go.microsoft.com/fwlink/?linkid=870924
Comment:
    William Perez - Asocolombianita</t>
      </text>
    </comment>
    <comment ref="AG9" authorId="30" shapeId="0" xr:uid="{ABD5327C-88FC-48BC-97DD-DAC7094FF522}">
      <text>
        <t>[Threaded comment]
Your version of Excel allows you to read this threaded comment; however, any edits to it will get removed if the file is opened in a newer version of Excel. Learn more: https://go.microsoft.com/fwlink/?linkid=870924
Comment:
    Omar Sarmiento - Asocolombianita</t>
      </text>
    </comment>
    <comment ref="AH9" authorId="31" shapeId="0" xr:uid="{47DC9FFA-B1B3-4E2E-9BE3-59AABF52D5E8}">
      <text>
        <t>[Threaded comment]
Your version of Excel allows you to read this threaded comment; however, any edits to it will get removed if the file is opened in a newer version of Excel. Learn more: https://go.microsoft.com/fwlink/?linkid=870924
Comment:
    Ilario Moreno Peña - Asocolombianita</t>
      </text>
    </comment>
    <comment ref="AI9" authorId="32" shapeId="0" xr:uid="{7D656B77-A3AF-45D9-8CE0-8BEAE04CABB9}">
      <text>
        <t>[Threaded comment]
Your version of Excel allows you to read this threaded comment; however, any edits to it will get removed if the file is opened in a newer version of Excel. Learn more: https://go.microsoft.com/fwlink/?linkid=870924
Comment:
    BLANCA CECILIA CORTEs - Asocolombianita</t>
      </text>
    </comment>
    <comment ref="AJ9" authorId="33" shapeId="0" xr:uid="{FA1D6506-5F1A-4269-8331-860B29B34C23}">
      <text>
        <t>[Threaded comment]
Your version of Excel allows you to read this threaded comment; however, any edits to it will get removed if the file is opened in a newer version of Excel. Learn more: https://go.microsoft.com/fwlink/?linkid=870924
Comment:
    Pedro Urrego - Asocolombianita</t>
      </text>
    </comment>
    <comment ref="AK9" authorId="34" shapeId="0" xr:uid="{5F8D6105-BEA4-C04A-AF80-D0F5C6B4B7C8}">
      <text>
        <t>[Threaded comment]
Your version of Excel allows you to read this threaded comment; however, any edits to it will get removed if the file is opened in a newer version of Excel. Learn more: https://go.microsoft.com/fwlink/?linkid=870924
Comment:
    ruben dario</t>
      </text>
    </comment>
    <comment ref="AL9" authorId="35" shapeId="0" xr:uid="{2851DBF3-9584-674F-84E4-9048B6E0BADE}">
      <text>
        <t>[Threaded comment]
Your version of Excel allows you to read this threaded comment; however, any edits to it will get removed if the file is opened in a newer version of Excel. Learn more: https://go.microsoft.com/fwlink/?linkid=870924
Comment:
    elizabeth benitez - ASOCOLOMBIANITA</t>
      </text>
    </comment>
    <comment ref="F14" authorId="36" shapeId="0" xr:uid="{300E919D-2B9B-4D01-8D3D-5D0B2E71F133}">
      <text>
        <r>
          <rPr>
            <b/>
            <sz val="11"/>
            <color theme="1"/>
            <rFont val="Aptos Narrow"/>
            <family val="2"/>
            <scheme val="minor"/>
          </rPr>
          <t>Author:</t>
        </r>
        <r>
          <rPr>
            <sz val="11"/>
            <color theme="1"/>
            <rFont val="Aptos Narrow"/>
            <family val="2"/>
            <scheme val="minor"/>
          </rPr>
          <t xml:space="preserve">
3 hijos y 3 hiijastros pero responde por todos</t>
        </r>
      </text>
    </comment>
    <comment ref="AG17" authorId="37" shapeId="0" xr:uid="{5D8466E5-D6E1-47CE-B8FC-20CBA7CFB00B}">
      <text>
        <t>[Threaded comment]
Your version of Excel allows you to read this threaded comment; however, any edits to it will get removed if the file is opened in a newer version of Excel. Learn more: https://go.microsoft.com/fwlink/?linkid=870924
Comment:
    Por el consumo</t>
      </text>
    </comment>
    <comment ref="Q19" authorId="38" shapeId="0" xr:uid="{57724593-B10C-384F-BCFB-8A71A6381E65}">
      <text>
        <t>[Threaded comment]
Your version of Excel allows you to read this threaded comment; however, any edits to it will get removed if the file is opened in a newer version of Excel. Learn more: https://go.microsoft.com/fwlink/?linkid=870924
Comment:
    También cuenta con locales comerciales y en ocasiones recoge en conjuntos</t>
      </text>
    </comment>
    <comment ref="R19" authorId="39" shapeId="0" xr:uid="{7FB9C2A4-94AA-4D9F-A375-C010425090E6}">
      <text>
        <t>[Threaded comment]
Your version of Excel allows you to read this threaded comment; however, any edits to it will get removed if the file is opened in a newer version of Excel. Learn more: https://go.microsoft.com/fwlink/?linkid=870924
Comment:
    También cuenta con locales comerciales y en ocasiones recoge en conjuntos</t>
      </text>
    </comment>
    <comment ref="L21" authorId="40" shapeId="0" xr:uid="{3AA11CD8-9352-4F21-B2D3-DC45E01DF75D}">
      <text>
        <t>[Threaded comment]
Your version of Excel allows you to read this threaded comment; however, any edits to it will get removed if the file is opened in a newer version of Excel. Learn more: https://go.microsoft.com/fwlink/?linkid=870924
Comment:
    Lo lleva a varias organizaciones y es formalizado</t>
      </text>
    </comment>
    <comment ref="K26" authorId="41" shapeId="0" xr:uid="{0C48ECF1-3611-E74C-A6C5-978172A31226}">
      <text>
        <t>[Threaded comment]
Your version of Excel allows you to read this threaded comment; however, any edits to it will get removed if the file is opened in a newer version of Excel. Learn more: https://go.microsoft.com/fwlink/?linkid=870924
Comment:
    SOLO ARL</t>
      </text>
    </comment>
    <comment ref="B60" authorId="42" shapeId="0" xr:uid="{66F93EA6-C8FD-4621-A0D7-4708AD7DE551}">
      <text>
        <t xml:space="preserve">[Threaded comment]
Your version of Excel allows you to read this threaded comment; however, any edits to it will get removed if the file is opened in a newer version of Excel. Learn more: https://go.microsoft.com/fwlink/?linkid=870924
Comment:
    gasolina/combustible, coste de compra de materiales a hogares o empresas, coste de acceso a zonas específicas, coste de mantenimiento del vehículo, guantes, botas, etc (moneda local / individuo)  </t>
      </text>
    </comment>
    <comment ref="D62" authorId="43" shapeId="0" xr:uid="{D3D4109C-04B2-4D8B-8CFD-95F0499C4B88}">
      <text>
        <t>[Threaded comment]
Your version of Excel allows you to read this threaded comment; however, any edits to it will get removed if the file is opened in a newer version of Excel. Learn more: https://go.microsoft.com/fwlink/?linkid=870924
Comment:
    Carrito de mercado</t>
      </text>
    </comment>
    <comment ref="F62" authorId="44" shapeId="0" xr:uid="{5FDAAEFC-7AE1-4DD1-A9E7-896FFAFD94D7}">
      <text>
        <t>[Threaded comment]
Your version of Excel allows you to read this threaded comment; however, any edits to it will get removed if the file is opened in a newer version of Excel. Learn more: https://go.microsoft.com/fwlink/?linkid=870924
Comment:
    Bicicarguero</t>
      </text>
    </comment>
    <comment ref="I62" authorId="45" shapeId="0" xr:uid="{3D00245E-E942-4358-868A-6470AC18C746}">
      <text>
        <t>[Threaded comment]
Your version of Excel allows you to read this threaded comment; however, any edits to it will get removed if the file is opened in a newer version of Excel. Learn more: https://go.microsoft.com/fwlink/?linkid=870924
Comment:
    Carro de mercado</t>
      </text>
    </comment>
    <comment ref="J62" authorId="46" shapeId="0" xr:uid="{05A7F717-337F-46B7-B5AC-384500858E18}">
      <text>
        <t>[Threaded comment]
Your version of Excel allows you to read this threaded comment; however, any edits to it will get removed if the file is opened in a newer version of Excel. Learn more: https://go.microsoft.com/fwlink/?linkid=870924
Comment:
    Carro de mercado</t>
      </text>
    </comment>
    <comment ref="AG83" authorId="47" shapeId="0" xr:uid="{6F881CF6-EE56-41D7-98ED-59B50DB48022}">
      <text>
        <t>[Threaded comment]
Your version of Excel allows you to read this threaded comment; however, any edits to it will get removed if the file is opened in a newer version of Excel. Learn more: https://go.microsoft.com/fwlink/?linkid=870924
Comment:
    Vive en la calle</t>
      </text>
    </comment>
    <comment ref="AG86" authorId="48" shapeId="0" xr:uid="{9BDE7B72-82D2-42AD-8134-CAD693B37A53}">
      <text>
        <t>[Threaded comment]
Your version of Excel allows you to read this threaded comment; however, any edits to it will get removed if the file is opened in a newer version of Excel. Learn more: https://go.microsoft.com/fwlink/?linkid=870924
Comment:
    Vicio</t>
      </text>
    </comment>
    <comment ref="AH90" authorId="49" shapeId="0" xr:uid="{FFB6818C-C590-4B3A-BC75-48DA28455166}">
      <text>
        <t>[Threaded comment]
Your version of Excel allows you to read this threaded comment; however, any edits to it will get removed if the file is opened in a newer version of Excel. Learn more: https://go.microsoft.com/fwlink/?linkid=870924
Comment:
    Por temas del shut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tc={90619C6E-F8C2-48F6-83F7-0A4429527950}</author>
    <author>tc={D2BC180D-CF75-4112-9DB1-155348DECAFA}</author>
    <author>tc={A9D56034-D63C-4449-9968-E09042E0C20F}</author>
    <author>tc={8EC9C79C-022D-CE4B-AACD-AE9B2AC5A508}</author>
    <author>tc={984CFBE8-497D-498F-B672-A32BCDE889CB}</author>
    <author>tc={04CB7885-30CB-491B-BDF4-D4E8A6DE8CB9}</author>
    <author>tc={B7D8C96D-0CE1-4254-9319-3CE2CE5E4492}</author>
    <author>tc={27368BCD-1266-4742-9B4B-7350A947B43C}</author>
    <author>tc={239E44E1-2A4D-4B67-8812-46EFA63FA1B1}</author>
    <author>tc={0CDE0B54-78CC-4556-8640-A358DB1C480B}</author>
  </authors>
  <commentList>
    <comment ref="D125" authorId="0" shapeId="0" xr:uid="{90619C6E-F8C2-48F6-83F7-0A4429527950}">
      <text>
        <t>[Threaded comment]
Your version of Excel allows you to read this threaded comment; however, any edits to it will get removed if the file is opened in a newer version of Excel. Learn more: https://go.microsoft.com/fwlink/?linkid=870924
Comment:
    Carreta - vehículo de tracción humana</t>
      </text>
    </comment>
    <comment ref="D126" authorId="1" shapeId="0" xr:uid="{D2BC180D-CF75-4112-9DB1-155348DECAFA}">
      <text>
        <t>[Threaded comment]
Your version of Excel allows you to read this threaded comment; however, any edits to it will get removed if the file is opened in a newer version of Excel. Learn more: https://go.microsoft.com/fwlink/?linkid=870924
Comment:
    Triciclo</t>
      </text>
    </comment>
    <comment ref="G145" authorId="2" shapeId="0" xr:uid="{A9D56034-D63C-4449-9968-E09042E0C20F}">
      <text>
        <t>[Threaded comment]
Your version of Excel allows you to read this threaded comment; however, any edits to it will get removed if the file is opened in a newer version of Excel. Learn more: https://go.microsoft.com/fwlink/?linkid=870924
Comment:
    No tienen casa</t>
      </text>
    </comment>
    <comment ref="D172" authorId="3" shapeId="0" xr:uid="{8EC9C79C-022D-CE4B-AACD-AE9B2AC5A508}">
      <text>
        <t>[Threaded comment]
Your version of Excel allows you to read this threaded comment; however, any edits to it will get removed if the file is opened in a newer version of Excel. Learn more: https://go.microsoft.com/fwlink/?linkid=870924
Comment:
    https://www.dane.gov.co/index.php/estadisticas-por-tema/salud/calidad-de-vida-ecv/encuesta-nacional-de-calidad-de-vida-ecv-2023?utm_source=chatgpt.com</t>
      </text>
    </comment>
    <comment ref="E173" authorId="4" shapeId="0" xr:uid="{984CFBE8-497D-498F-B672-A32BCDE889CB}">
      <text>
        <t xml:space="preserve">[Threaded comment]
Your version of Excel allows you to read this threaded comment; however, any edits to it will get removed if the file is opened in a newer version of Excel. Learn more: https://go.microsoft.com/fwlink/?linkid=870924
Comment:
    FAO: Cost and affordability of healthy diets across and within countries 
ICBF: Cuánto dinero le cuesta a un colombiano alimentarse de manera saludable: estas son las cifras según Bienestar Familiar - Infobae 
Reply:
    </t>
      </text>
    </comment>
    <comment ref="E174" authorId="5" shapeId="0" xr:uid="{04CB7885-30CB-491B-BDF4-D4E8A6DE8CB9}">
      <text>
        <t xml:space="preserve">[Threaded comment]
Your version of Excel allows you to read this threaded comment; however, any edits to it will get removed if the file is opened in a newer version of Excel. Learn more: https://go.microsoft.com/fwlink/?linkid=870924
Comment:
    Costo vivienda promedio Bogotá: Arriendos en Bogotá: precios por barrios y localidades 
Estimando un costo de $43.000 por m2, para un hogar de 40 m2 sería un costo total de $1.720.000
Decreto 2060 de 2004 - Gestor Normativo - Función Pública </t>
      </text>
    </comment>
    <comment ref="E175" authorId="6" shapeId="0" xr:uid="{B7D8C96D-0CE1-4254-9319-3CE2CE5E4492}">
      <text>
        <t xml:space="preserve">[Threaded comment]
Your version of Excel allows you to read this threaded comment; however, any edits to it will get removed if the file is opened in a newer version of Excel. Learn more: https://go.microsoft.com/fwlink/?linkid=870924
Comment:
    Coste de afiliación en salario mínimo mas, cuota de copago por asistencias a citas medicas y valores asociados a medicamentos: Porcentajes de salud y pensión – Gerencie.com   
Copago: Cuotas Moderadoras y Copagos 2025 - Circular Externa 23 de 2024 - CONSULTORSALUD 
</t>
      </text>
    </comment>
    <comment ref="E176" authorId="7" shapeId="0" xr:uid="{27368BCD-1266-4742-9B4B-7350A947B43C}">
      <text>
        <t xml:space="preserve">[Threaded comment]
Your version of Excel allows you to read this threaded comment; however, any edits to it will get removed if the file is opened in a newer version of Excel. Learn more: https://go.microsoft.com/fwlink/?linkid=870924
Comment:
    Transporte + utiles + uniformes
Informe: Coste medio del material escolar en 2023 | WorldRemit </t>
      </text>
    </comment>
    <comment ref="E177" authorId="8" shapeId="0" xr:uid="{239E44E1-2A4D-4B67-8812-46EFA63FA1B1}">
      <text>
        <t xml:space="preserve">[Threaded comment]
Your version of Excel allows you to read this threaded comment; however, any edits to it will get removed if the file is opened in a newer version of Excel. Learn more: https://go.microsoft.com/fwlink/?linkid=870924
Comment:
    Costo de transporte: Situación financiera de la movilidad urbana en Bogotá 
Al 2025 Bogotá se encuentra $3.200. 
Se dispone de $200.000 valor del subsidio de transporte en Colombia y $50.000 por valor en vestimenta. 
</t>
      </text>
    </comment>
    <comment ref="E215" authorId="9" shapeId="0" xr:uid="{0CDE0B54-78CC-4556-8640-A358DB1C480B}">
      <text>
        <t xml:space="preserve">[Threaded comment]
Your version of Excel allows you to read this threaded comment; however, any edits to it will get removed if the file is opened in a newer version of Excel. Learn more: https://go.microsoft.com/fwlink/?linkid=870924
Comment:
    Radiografía del mercado laboral agropecuario - SAC - Sociedad de Agricultores de Colombia </t>
      </text>
    </comment>
  </commentList>
</comments>
</file>

<file path=xl/sharedStrings.xml><?xml version="1.0" encoding="utf-8"?>
<sst xmlns="http://schemas.openxmlformats.org/spreadsheetml/2006/main" count="2254" uniqueCount="483">
  <si>
    <r>
      <t>Finalidad de esta ficha:</t>
    </r>
    <r>
      <rPr>
        <b/>
        <sz val="12"/>
        <color rgb="FFFF0000"/>
        <rFont val="Arial Nova"/>
        <family val="2"/>
      </rPr>
      <t>Nota: esta tabla de datos es opcional. La organización que desarrolla un estudio de caso puede utilizar cualquier formato que considere más adecuado.</t>
    </r>
    <r>
      <rPr>
        <b/>
        <sz val="12"/>
        <color theme="1"/>
        <rFont val="Arial Nova"/>
        <family val="2"/>
      </rPr>
      <t xml:space="preserve">
</t>
    </r>
    <r>
      <rPr>
        <sz val="12"/>
        <color theme="1"/>
        <rFont val="Arial Nova"/>
        <family val="2"/>
      </rPr>
      <t xml:space="preserve">Esta pestaña es para que el socio del proyecto registre las respuestas de los recicladores encuestados. Los socios del proyecto pueden utilizar sus teléfonos o lápiz y papel para recoger las respuestas en el campo y luego ingresar los datos en el Excel cuando hayan terminado de recoger las respuestas. Las entrevistas pueden realizarse individualmente o en grupos. También pueden aprovecharse los datos de que disponga la organización. 
Las entrevistas deben realizarse de forma respetuosa y constructiva. Puede ser necesario reformularlas. Puede cambiarse el orden de las preguntas para crear la sensación de un debate informal. No todas las preguntas son obligatorias, dependiendo del contexto local. Las preguntas complementarias se marcan como tales. Se recomienda compensar a los recicladores por su tiempo. Esta pestaña está pensada como una plantilla, pero no necesariamente tiene que ser rellenada por el socio del proyecto. Esto es para permitir la máxima flexibilidad a la hora de registrar los resultados de la encuesta. </t>
    </r>
  </si>
  <si>
    <t>Genero</t>
  </si>
  <si>
    <t>Lugar</t>
  </si>
  <si>
    <t>Tiempo en el Reciclaje</t>
  </si>
  <si>
    <t>Estado de Reciclador</t>
  </si>
  <si>
    <t>Validación</t>
  </si>
  <si>
    <t>Nivel escolaridad</t>
  </si>
  <si>
    <t>7. ¿Por qué empezó a recoger residuos? (pregunta opcional)</t>
  </si>
  <si>
    <t>9. Que otras actividades tiene ingresos</t>
  </si>
  <si>
    <t>19. ¿Cuáles son sus principales limitaciones para mejorar los ingresos de estas actividades relacionadas con los residuos?</t>
  </si>
  <si>
    <t>21. ¿Cuántos gastos tiene para desarrollar su actividad de reciclador?</t>
  </si>
  <si>
    <t>27. ¿Por qué continua en esta actividad de vender materiales para el reciclaje en lugar de otro trabajo?</t>
  </si>
  <si>
    <t>28. ¿Qué oportunidades de trabajo alternativas tienes?</t>
  </si>
  <si>
    <t>Cuestionario para las entrevistas con los recicladores</t>
  </si>
  <si>
    <t>Reciclador 36</t>
  </si>
  <si>
    <t>Reciclador 37</t>
  </si>
  <si>
    <t>Reciclador 38</t>
  </si>
  <si>
    <t>Reciclador 39</t>
  </si>
  <si>
    <t>Reciclador 40</t>
  </si>
  <si>
    <t>Reciclador 41</t>
  </si>
  <si>
    <t>Reciclador 42</t>
  </si>
  <si>
    <t>Reciclador 43</t>
  </si>
  <si>
    <t>Reciclador 44</t>
  </si>
  <si>
    <t>Reciclador 45</t>
  </si>
  <si>
    <t>Reciclador 46</t>
  </si>
  <si>
    <t>Reciclador 47</t>
  </si>
  <si>
    <t>Reciclador 48</t>
  </si>
  <si>
    <t xml:space="preserve">Reciclador 49 </t>
  </si>
  <si>
    <t>Reciclador 50</t>
  </si>
  <si>
    <t>Reciclador 51</t>
  </si>
  <si>
    <t>Reciclador 52</t>
  </si>
  <si>
    <t>Reciclador 63</t>
  </si>
  <si>
    <t>Reciclador 64</t>
  </si>
  <si>
    <t>Femenino</t>
  </si>
  <si>
    <t>Calles</t>
  </si>
  <si>
    <t>Menos de 1 año</t>
  </si>
  <si>
    <t xml:space="preserve">Reciclador independiente  </t>
  </si>
  <si>
    <t>Sí</t>
  </si>
  <si>
    <t>No estudio</t>
  </si>
  <si>
    <t>Única opción de empleo - necesidad de ingresos</t>
  </si>
  <si>
    <t>Ventas informales</t>
  </si>
  <si>
    <t>Competencia por el material (independientes)</t>
  </si>
  <si>
    <t>No tiene gastos</t>
  </si>
  <si>
    <t>Cuenta con trabajo fijo y garantiza un ingreso diario</t>
  </si>
  <si>
    <t>Campo</t>
  </si>
  <si>
    <t>Sección 1: Acerca del entrevistado</t>
  </si>
  <si>
    <t>1. Genero</t>
  </si>
  <si>
    <t>Masculino</t>
  </si>
  <si>
    <t>Unidades Residenciales</t>
  </si>
  <si>
    <t>De 1 a 5 años</t>
  </si>
  <si>
    <t>Reciclador / trabajador organizado formalmente</t>
  </si>
  <si>
    <t>No</t>
  </si>
  <si>
    <t>1ro Primaria</t>
  </si>
  <si>
    <t>Aseo doméstico</t>
  </si>
  <si>
    <t>Mala separación de residuos - contaminación material</t>
  </si>
  <si>
    <t>Transporte</t>
  </si>
  <si>
    <t>Falta de oportunidades de acceder a otra labor - necesidad</t>
  </si>
  <si>
    <t>Ventas</t>
  </si>
  <si>
    <t xml:space="preserve">2. Edad </t>
  </si>
  <si>
    <t>Otro</t>
  </si>
  <si>
    <t>Hogares</t>
  </si>
  <si>
    <t>De 6 a 10 años</t>
  </si>
  <si>
    <t xml:space="preserve">Reciclador / trabajador organizado informalmente </t>
  </si>
  <si>
    <t>2do Primaria</t>
  </si>
  <si>
    <t>Por gusto e independencia</t>
  </si>
  <si>
    <t>Construcción</t>
  </si>
  <si>
    <t>Por discriminación - acceso a mejores fuentes</t>
  </si>
  <si>
    <t>Arreglos de vehículo</t>
  </si>
  <si>
    <t>Por flexibilidad en el horario - independencia</t>
  </si>
  <si>
    <t>Nivel de escolaridad</t>
  </si>
  <si>
    <t>Tecnico - Profesional</t>
  </si>
  <si>
    <t>4to Primaria</t>
  </si>
  <si>
    <t>3ro Primaria</t>
  </si>
  <si>
    <t>Bachiller</t>
  </si>
  <si>
    <t>10 Bachillerato</t>
  </si>
  <si>
    <t>6to Bachillerato</t>
  </si>
  <si>
    <t>7to Bachillerato</t>
  </si>
  <si>
    <t>5to Primaria</t>
  </si>
  <si>
    <t>9no Bachillerato</t>
  </si>
  <si>
    <t>Bachillarato</t>
  </si>
  <si>
    <t>Bachillerato</t>
  </si>
  <si>
    <t>5to primaria</t>
  </si>
  <si>
    <t>Empresas</t>
  </si>
  <si>
    <t>Más de 10 años</t>
  </si>
  <si>
    <t>Obtener mayores ingresos</t>
  </si>
  <si>
    <t>Cocina</t>
  </si>
  <si>
    <t>Por falta de vehículo</t>
  </si>
  <si>
    <t>Alquiler de carreta o vehículo</t>
  </si>
  <si>
    <t>Por la edad no puede acceder a otro trabajo</t>
  </si>
  <si>
    <t>Aseo domestico</t>
  </si>
  <si>
    <t>3. Número de personas en el núcleo familiar</t>
  </si>
  <si>
    <t>Comercios</t>
  </si>
  <si>
    <t>Desplazamiento - violencia</t>
  </si>
  <si>
    <t>Ninguna</t>
  </si>
  <si>
    <t>Por no contar con un vehículo de mayor capacidad</t>
  </si>
  <si>
    <t>Costales - globos - Bolsas</t>
  </si>
  <si>
    <t xml:space="preserve">Cuenta con varias fuentes - reputación </t>
  </si>
  <si>
    <t>Cuidado infantil</t>
  </si>
  <si>
    <t>4. Número de hijos</t>
  </si>
  <si>
    <t>Instituciones</t>
  </si>
  <si>
    <t>Tradición familiar</t>
  </si>
  <si>
    <t>Precios fluctuantes</t>
  </si>
  <si>
    <t>Pago por material</t>
  </si>
  <si>
    <t xml:space="preserve">Le gusta - Conciencia ambiental </t>
  </si>
  <si>
    <t>5. ¿Se ha visto obligado a llevar a su hijo al trabajo?</t>
  </si>
  <si>
    <t>Si</t>
  </si>
  <si>
    <t xml:space="preserve">Si </t>
  </si>
  <si>
    <t>Relleno Sanitarios</t>
  </si>
  <si>
    <t>Falta de oportunidades - Tiene estudios u oficio</t>
  </si>
  <si>
    <t>No indica</t>
  </si>
  <si>
    <t>Parqueadero</t>
  </si>
  <si>
    <t>Siente respaldo de la organización - gremio</t>
  </si>
  <si>
    <t>Ornamentación</t>
  </si>
  <si>
    <t>6. ¿Hace cuántos años empezó a recoger residuos? (pregunta opcional)</t>
  </si>
  <si>
    <t>Promedio de horas de trabajo</t>
  </si>
  <si>
    <t>Por la salud - Incapacidad</t>
  </si>
  <si>
    <t>Elementos de limpieza (cuarto de residuos)</t>
  </si>
  <si>
    <t>Herencia y apoyo a la familia</t>
  </si>
  <si>
    <t>Necesidad de ingreso económico</t>
  </si>
  <si>
    <t>Falta de oportunidades</t>
  </si>
  <si>
    <t xml:space="preserve">Menos de 3 horas </t>
  </si>
  <si>
    <t>Tiempo de cobro</t>
  </si>
  <si>
    <t>Acceso vehicular</t>
  </si>
  <si>
    <t>8vo Bachillerato</t>
  </si>
  <si>
    <t>Compra de EPP</t>
  </si>
  <si>
    <t xml:space="preserve">De 3 a 5 horas </t>
  </si>
  <si>
    <t xml:space="preserve">En el momento de la entrega </t>
  </si>
  <si>
    <t>Ninguno</t>
  </si>
  <si>
    <t>Alimentación</t>
  </si>
  <si>
    <t>Sección 2: Condiciones de trabajo y organización de los gestores de residuos</t>
  </si>
  <si>
    <t>6. ¿De dónde obtiene sus residuos? Nota, puede elegir más de una opción.</t>
  </si>
  <si>
    <t xml:space="preserve">De 6 a 9 horas </t>
  </si>
  <si>
    <t>Comercialización</t>
  </si>
  <si>
    <t>Al final de la semana</t>
  </si>
  <si>
    <t>Carreta</t>
  </si>
  <si>
    <t>Más de 10 horas</t>
  </si>
  <si>
    <t>Triciclo</t>
  </si>
  <si>
    <t>7. ¿Eres un trabajador independiente u organizado en una cooperativa?</t>
  </si>
  <si>
    <t>Cooperativa / Organización ESP</t>
  </si>
  <si>
    <t>Bicicleta motorizada</t>
  </si>
  <si>
    <t>8. ¿Recibe ingresos de otras actividades aparte de la recogida de residuos?</t>
  </si>
  <si>
    <t xml:space="preserve">Transformador formal e informal </t>
  </si>
  <si>
    <t>Motocarro</t>
  </si>
  <si>
    <t>9. ¿Qué otras actividades generadoras de ingresos tiene?</t>
  </si>
  <si>
    <t xml:space="preserve">Días de trabajo </t>
  </si>
  <si>
    <t xml:space="preserve">Chatarrería - Intermediario </t>
  </si>
  <si>
    <t>Metodo de pago</t>
  </si>
  <si>
    <t xml:space="preserve">Camión </t>
  </si>
  <si>
    <t>10. ¿Cuántas horas trabaja al día en la recogida de residuos?</t>
  </si>
  <si>
    <t>1 día por semana</t>
  </si>
  <si>
    <t>Efectivo</t>
  </si>
  <si>
    <t>11. ¿Cuántos días trabaja en la recogida de residuos a la semana?</t>
  </si>
  <si>
    <t>De 4 a 6 días por semana</t>
  </si>
  <si>
    <t>De 2 a 3 días por semana</t>
  </si>
  <si>
    <t>Todos los días de la semana</t>
  </si>
  <si>
    <t>Transferencia</t>
  </si>
  <si>
    <t>12. ¿La organización le paga seguridad social?</t>
  </si>
  <si>
    <t>13. Tiene Sisben</t>
  </si>
  <si>
    <t xml:space="preserve">Sección 3: Ingresos procedentes de las actividades de gestión de residuos </t>
  </si>
  <si>
    <t>12. ¿Dónde y a quién vende los residuos?</t>
  </si>
  <si>
    <t>13. ¿Conoce el precio de los materiales que va a vender antes de vender?</t>
  </si>
  <si>
    <t>14. ¿Cuánto tarda en cobrar por los materiales recogidos?</t>
  </si>
  <si>
    <t>15. ¿Cómo cobra?</t>
  </si>
  <si>
    <t>16. Ingresos totales por recogida de basuras</t>
  </si>
  <si>
    <t>16.i Ingresos totales al mes</t>
  </si>
  <si>
    <t>16.ii Ingresos por servicios prestados (Tarifa Aprovechamiento)</t>
  </si>
  <si>
    <t>16.iii Beneficios por venta/ clasificación de materiales</t>
  </si>
  <si>
    <r>
      <t>17. Ingresos por venta de materiales:</t>
    </r>
    <r>
      <rPr>
        <b/>
        <sz val="12"/>
        <color theme="1"/>
        <rFont val="Arial Nova"/>
        <family val="2"/>
      </rPr>
      <t xml:space="preserve"> (Porcentaje)</t>
    </r>
  </si>
  <si>
    <t>17,1 Plástico, botellas PET</t>
  </si>
  <si>
    <t>17,2 Plástico, otros rígidos (por ejemplo, HDPE)</t>
  </si>
  <si>
    <t>17,3 Plástico, flexibles</t>
  </si>
  <si>
    <t>17,4 Papel / cartón</t>
  </si>
  <si>
    <t>17,5 Vidrio</t>
  </si>
  <si>
    <t>17,6 Aluminio (por ejemplo, latas)</t>
  </si>
  <si>
    <t>17,7 Otros envases de metal (latas de hojalata)</t>
  </si>
  <si>
    <t>17,8 Otros metales (por ejemplo, electrónica)</t>
  </si>
  <si>
    <t>17.9 Cualquier otro material</t>
  </si>
  <si>
    <t>18. Kilos recogidos</t>
  </si>
  <si>
    <t>18,1 Plástico, botellas PET</t>
  </si>
  <si>
    <t>18,2 Plástico, otros rígidos (por ejemplo, HDPE)</t>
  </si>
  <si>
    <t>18,3 Plástico, flexibles</t>
  </si>
  <si>
    <t>18,4 Papel / cartón</t>
  </si>
  <si>
    <t>18,5 Vidrio</t>
  </si>
  <si>
    <t>18,6 Aluminio (por ejemplo, latas)</t>
  </si>
  <si>
    <t>18,7 Otros envases de metal (latas de hojalata)</t>
  </si>
  <si>
    <t>18,8 Otros metales (por ejemplo, electrónica)</t>
  </si>
  <si>
    <t>18.9 Cualquier otro material</t>
  </si>
  <si>
    <t>Sección 4: Gastos derivados de las actividades de gestión de residuos</t>
  </si>
  <si>
    <t>20. ¿Tiene deudas u obligaciones con sus compradores de materiales?</t>
  </si>
  <si>
    <t>22. ¿Tiene acceso a un vehículo? En caso afirmativo, ¿cuál?</t>
  </si>
  <si>
    <t xml:space="preserve">Sección 5: Gastos y condiciones de vida </t>
  </si>
  <si>
    <t>22. ¿Es cabeza de hogar?</t>
  </si>
  <si>
    <t>23. ¿Cuánto gasta cada día en comida para usted o para su hogar (especifique cuál)?</t>
  </si>
  <si>
    <t>24. Durante los últimos 12 meses, ¿hubo algún momento en el que, por falta de dinero o de otros recursos:</t>
  </si>
  <si>
    <t>24.1 ¿le preocupaba no tener suficiente comida?</t>
  </si>
  <si>
    <t>24.2 ¿no podía comprar alimentos sanos y nutritivos?</t>
  </si>
  <si>
    <t>24,3 ¿comía sólo unos pocos tipos de alimentos?</t>
  </si>
  <si>
    <t>24,4 ¿ha tenido que saltarse una comida?</t>
  </si>
  <si>
    <t>24,5 ¿Comiste menos de lo que creías que debías?</t>
  </si>
  <si>
    <t>24,6 ¿vio que su hogar se quedaba sin comida?</t>
  </si>
  <si>
    <t>24.7 ¿tenían hambre pero no comían?</t>
  </si>
  <si>
    <t>24,8 ¿estuvo sin comer un día entero?</t>
  </si>
  <si>
    <t>25. ¿Posee/tiene acceso a una vivienda con:</t>
  </si>
  <si>
    <t>No, es habitante de calle</t>
  </si>
  <si>
    <t>25.1 una casa/piso construido con materiales aceptables</t>
  </si>
  <si>
    <t>25,2 acceso a la electricidad</t>
  </si>
  <si>
    <t>25.3 iluminación adecuada</t>
  </si>
  <si>
    <t>25.4 ventilación adecuada</t>
  </si>
  <si>
    <t>25,5 saneamiento seguro</t>
  </si>
  <si>
    <t>25,6 espacio vital suficiente</t>
  </si>
  <si>
    <t>25,7 un entorno exterior seguro</t>
  </si>
  <si>
    <t>25,8 no producción / trabajo en la casa /Vive en el trabajo</t>
  </si>
  <si>
    <t>26. ¿Su trabajo le obliga a estar fuera de su vivienda? En caso afirmativo, ¿dónde? ¿Cómo describiría su alojamiento?</t>
  </si>
  <si>
    <t xml:space="preserve"> </t>
  </si>
  <si>
    <r>
      <rPr>
        <b/>
        <sz val="12"/>
        <color theme="1"/>
        <rFont val="Arial Nova"/>
        <family val="2"/>
      </rPr>
      <t>Sección 6: Preguntas varias</t>
    </r>
    <r>
      <rPr>
        <sz val="12"/>
        <color theme="1"/>
        <rFont val="Arial Nova"/>
        <family val="2"/>
      </rPr>
      <t xml:space="preserve"> </t>
    </r>
  </si>
  <si>
    <t>Vigilante</t>
  </si>
  <si>
    <t>La edad</t>
  </si>
  <si>
    <t>La falta de oportunidades</t>
  </si>
  <si>
    <t>29.  ¿Cuántos días podrías permitirte vivir sin ingresos?</t>
  </si>
  <si>
    <t>30.  ¿Es capaz de ahorrar dinero para un imprevisto?</t>
  </si>
  <si>
    <t>31. ¿Cuál es la mejor parte de su trabajo? (pregunta opcional)</t>
  </si>
  <si>
    <t>32. ¿Cuál es la peor parte de tu trabajo? (pregunta opcional)</t>
  </si>
  <si>
    <t xml:space="preserve">el mal trato de algunas personas y la falta de cultura </t>
  </si>
  <si>
    <t>Finalidad de esta pestaña:</t>
  </si>
  <si>
    <t xml:space="preserve">Esta pestaña recoge los datos finales de la encuesta, que luego se transmitirán a Systemiq para una comprobación final y una visualización. </t>
  </si>
  <si>
    <t xml:space="preserve">Los datos finales constan de tres partes: </t>
  </si>
  <si>
    <t xml:space="preserve">A - Ingresos actuales de los recicladores </t>
  </si>
  <si>
    <t>B - Estimación de los ingresos dignos</t>
  </si>
  <si>
    <t>C - Recopilación de datos de referencia</t>
  </si>
  <si>
    <t xml:space="preserve">Para cada grupo, hay una celda de entrada (color verde) y una celda de explicación que explica la pregunta y lo que hay que introducir. </t>
  </si>
  <si>
    <t xml:space="preserve">Si desea un resumen completo de las preguntas, consulte el PowerPoint Toolkit. Anote sus hipótesis críticas en el documento Word proporcionado. </t>
  </si>
  <si>
    <t>Nota: Las celdas de entrada están resaltadas en verde. Se trata de que los socios locales del proyecto introduzcan los puntos de datos.</t>
  </si>
  <si>
    <t xml:space="preserve">Nota: Las celdas de cálculos automatizados aparecen resaltadas en azul. </t>
  </si>
  <si>
    <t>A - Ingresos actuales de los recicladores</t>
  </si>
  <si>
    <r>
      <t xml:space="preserve">Explicación: </t>
    </r>
    <r>
      <rPr>
        <sz val="11"/>
        <color theme="1"/>
        <rFont val="Arial Nova"/>
        <family val="2"/>
      </rPr>
      <t xml:space="preserve">El objetivo de esta sección es estimar los ingresos actuales de los recicladores. Sugerimos diferentes tipologías para resumir los resultados de la encuesta a los recicladores. </t>
    </r>
    <r>
      <rPr>
        <sz val="11"/>
        <color rgb="FFC00000"/>
        <rFont val="Arial Nova"/>
        <family val="2"/>
      </rPr>
      <t>Tenga en cuenta que todas las respuestas en esta sección deben basarse únicamente en las respuestas de la encuesta.</t>
    </r>
  </si>
  <si>
    <t>Subcapítulos:</t>
  </si>
  <si>
    <t>Enlace a la pregunta de la encuesta</t>
  </si>
  <si>
    <t>Categoría</t>
  </si>
  <si>
    <t>Unidad</t>
  </si>
  <si>
    <t>Nota</t>
  </si>
  <si>
    <t>Tipología de los recicladores encuestados</t>
  </si>
  <si>
    <t>Número de recicladores</t>
  </si>
  <si>
    <t>Cuántos recicladores fueron encuestados en total:</t>
  </si>
  <si>
    <t>Pregunta 1</t>
  </si>
  <si>
    <t>Género:</t>
  </si>
  <si>
    <t xml:space="preserve">La división de los trabajadores encuestados debe sumar el número total de encuestados. </t>
  </si>
  <si>
    <t xml:space="preserve">Otro o ninguna respuesta </t>
  </si>
  <si>
    <t>Cuestión 6</t>
  </si>
  <si>
    <t>Fuentes de materiales para los recicladores del estudio de caso:</t>
  </si>
  <si>
    <t>¿Cuántos recicladores obtienen materiales de la calle?</t>
  </si>
  <si>
    <t>Los encuestados pueden elegir más de una opción</t>
  </si>
  <si>
    <t>¿Cuántos recicladores obtienen materiales de los hogares?</t>
  </si>
  <si>
    <t>¿Cuántos recicladores obtienen materiales de un vertedero o basurero?</t>
  </si>
  <si>
    <t>¿Cuántos recicladores obtienen materiales de las empresas?</t>
  </si>
  <si>
    <t>¿Cuántos recicladores obtienen materiales de otras fuentes? (en caso afirmativo, especifique la fuente)</t>
  </si>
  <si>
    <t>Pregunta 7</t>
  </si>
  <si>
    <t>Tipología de los recicladores del estudio de caso:</t>
  </si>
  <si>
    <t xml:space="preserve">¿Cuántos recicladores eran independientes? </t>
  </si>
  <si>
    <t xml:space="preserve">Todas las diferentes tipologías de los trabajadores de residuos encuestados deben sumar el número total de encuestados. </t>
  </si>
  <si>
    <t xml:space="preserve">¿Cuántos recicladores se organizaron informalmente? </t>
  </si>
  <si>
    <t>¿Cuántos recicladores se organizaron formalmente?</t>
  </si>
  <si>
    <t>Pregunta 8</t>
  </si>
  <si>
    <t>Sobre si la recogida de basuras es su único ingreso:</t>
  </si>
  <si>
    <t>¿Cuántos recicladores declararon que el reciclaje es su único ingreso?</t>
  </si>
  <si>
    <t>Ambos segmentos de recicladores deben sumarse al número total de encuestados</t>
  </si>
  <si>
    <t xml:space="preserve">¿Cuántos recicladores declararon tener múltiples fuentes de ingresos? </t>
  </si>
  <si>
    <t>Ingresos por actividades de gestión de residuos</t>
  </si>
  <si>
    <t>Pregunta 12</t>
  </si>
  <si>
    <t>Ubicación de la venta de materiales de desecho:</t>
  </si>
  <si>
    <t>¿Cuántos recicladores venden a cooperativas?</t>
  </si>
  <si>
    <t>¿Cuántos recicladores venden a tiendas de chatarra?</t>
  </si>
  <si>
    <t>¿Cuántos recicladores venden a bancos de residuos?</t>
  </si>
  <si>
    <t>¿Cuántos recicladores venden a otro tipo de entidades? (En caso afirmativo, especifique)</t>
  </si>
  <si>
    <t>Cuestión 13</t>
  </si>
  <si>
    <t>¿Cuántos recicladores conocen el precio de sus residuos antes de venderlos?</t>
  </si>
  <si>
    <t>Pregunta 14</t>
  </si>
  <si>
    <t>Frecuencia de pago:</t>
  </si>
  <si>
    <t>¿Cuántos recicladores cobran a la entrega?</t>
  </si>
  <si>
    <t>Los segmentos de recicladores encuestados deben sumar el número total de encuestados</t>
  </si>
  <si>
    <t>¿Cuántos recicladores cobran al final de la semana?</t>
  </si>
  <si>
    <t>¿Cuántos recicladores cobran con una frecuencia diferente? (En caso afirmativo, especifique)</t>
  </si>
  <si>
    <t>Cuestión 15</t>
  </si>
  <si>
    <t>Forma de pago:</t>
  </si>
  <si>
    <t>¿Cuántos recicladores reciben pago en efectivo?</t>
  </si>
  <si>
    <t>¿Cuántos recicladores reciben pago en créditos?</t>
  </si>
  <si>
    <t>¿A cuántos recicladores les pago por transferencia?</t>
  </si>
  <si>
    <t>Media por tipología</t>
  </si>
  <si>
    <t>Pregunta 16</t>
  </si>
  <si>
    <t>Ingresos totales por la venta de todos los materiales:</t>
  </si>
  <si>
    <t>Moneda local / mes por trabajador ETC 
(todo tipo de trabajadores)</t>
  </si>
  <si>
    <t xml:space="preserve">Moneda local / mes por trabajador independiente ETC </t>
  </si>
  <si>
    <t>Moneda local / mes por trabajador ETC organizado informalmente</t>
  </si>
  <si>
    <t>Moneda local / mes por trabajador ETC formalmente organizado</t>
  </si>
  <si>
    <t>Ingresos totales medios</t>
  </si>
  <si>
    <t>Tenga en cuenta que los ingresos deben consignarse en equivalente a tiempo completo (ETC). En la guía detallada del TPP se ofrece una explicación de la conversión a ETC.</t>
  </si>
  <si>
    <t>De los ingresos totales, cuanto son ingresos medios por servicios prestados</t>
  </si>
  <si>
    <t>De los ingresos totales, cuanto son ingresos por venta de materiales recolectados</t>
  </si>
  <si>
    <t>Pregunta 17</t>
  </si>
  <si>
    <t>Beneficios por venta de materiales (%):</t>
  </si>
  <si>
    <t>en %.</t>
  </si>
  <si>
    <t>% correspondiente a botellas PET</t>
  </si>
  <si>
    <t>Esta pregunta divide los ingresos totales por tipo de material. 
Los distintos segmentos deben sumar el 100%.</t>
  </si>
  <si>
    <t>% correspondiente a plástico, otros rígidos (por ejemplo, HDPE)</t>
  </si>
  <si>
    <t>% correspondiente a plástico, flexibles</t>
  </si>
  <si>
    <t>% correspondiente a papel / cartón</t>
  </si>
  <si>
    <t>% correspondiente a vidrio</t>
  </si>
  <si>
    <t>% correspondiente a latas de aluminio y otro aluminio</t>
  </si>
  <si>
    <t>% correspondiente a otros envases metálicos (por ejemplo, latas de hojalata)</t>
  </si>
  <si>
    <t>% correspondiente a otros metales (por ejemplo, electrónica)</t>
  </si>
  <si>
    <t>% correspondiente a cualquier otro material</t>
  </si>
  <si>
    <t>Pregunta 18</t>
  </si>
  <si>
    <t>Kilos recogidos (%):</t>
  </si>
  <si>
    <t>Esta pregunta divide el total de kilos recogidos por tipo de material. 
Los distintos segmentos deben sumar el 100%.</t>
  </si>
  <si>
    <t>Resumir las limitaciones que impiden mejorar los ingresos</t>
  </si>
  <si>
    <t>Respuesta cualitativa</t>
  </si>
  <si>
    <t>Pregunta 19</t>
  </si>
  <si>
    <t>Por favor, describa las cinco a ocho limitaciones principales para que los recicladores aumenten sus ingresos (una línea por limitación)</t>
  </si>
  <si>
    <t>Limitación 1</t>
  </si>
  <si>
    <t>Texto libre</t>
  </si>
  <si>
    <t>Limitación 2</t>
  </si>
  <si>
    <t>Limitación 3</t>
  </si>
  <si>
    <t>Limitación 4</t>
  </si>
  <si>
    <t>Limitación 5</t>
  </si>
  <si>
    <t>Limitación 6</t>
  </si>
  <si>
    <t>Limitación 7</t>
  </si>
  <si>
    <t>Limitación 8</t>
  </si>
  <si>
    <t>Gastos de las actividades de gestión de residuos</t>
  </si>
  <si>
    <t>Pregunta 20</t>
  </si>
  <si>
    <t>¿Cuántos recicladores tienen deudas u obligaciones con los compradores?</t>
  </si>
  <si>
    <t>Moneda local / mes por trabajador</t>
  </si>
  <si>
    <t>Pregunta 21</t>
  </si>
  <si>
    <t>Coste medio mensual por desarrollar la actividad de la recogida de residuos</t>
  </si>
  <si>
    <t>Pregunta 22</t>
  </si>
  <si>
    <t>Acceso a un vehículo:</t>
  </si>
  <si>
    <t>¿Cuántos recicladores no tienen vehículo?</t>
  </si>
  <si>
    <t>¿Cuántos recicladores tienen bicicleta?</t>
  </si>
  <si>
    <t>¿Cuántos recicladores tienen una bicicleta motorizada?</t>
  </si>
  <si>
    <t>¿Cuántos recicladores tienen otro tipo de vehículo?</t>
  </si>
  <si>
    <t>Gastos y condiciones de vida</t>
  </si>
  <si>
    <t>Pregunta 23</t>
  </si>
  <si>
    <t>Gasto medio diario en comida para el reciclador o el hogar</t>
  </si>
  <si>
    <t>Pregunta 24</t>
  </si>
  <si>
    <t>Escala de experiencia en seguridad alimentaria</t>
  </si>
  <si>
    <t>Sí (en %)</t>
  </si>
  <si>
    <t>No (en %)</t>
  </si>
  <si>
    <t>No sabe/no contesta (en %)</t>
  </si>
  <si>
    <t>¿Qué porcentaje de recicladores estaban preocupados por no tener suficiente comida?</t>
  </si>
  <si>
    <t>Tenga en cuenta que cada fila debe sumar el 100%.</t>
  </si>
  <si>
    <t>¿Qué porcentaje de recicladores no pueden comer alimentos sanos y nutritivos?</t>
  </si>
  <si>
    <t>¿Qué porcentaje de recicladores sólo comía unos pocos tipos de alimentos?</t>
  </si>
  <si>
    <t>¿Qué porcentaje de recicladores tuvo que saltarse una comida?</t>
  </si>
  <si>
    <t>¿Qué porcentaje de recicladores comían menos de lo que creían que debían comer?</t>
  </si>
  <si>
    <t>¿Qué porcentaje de hogares de recicladores se quedaron sin comida?</t>
  </si>
  <si>
    <t>¿Qué porcentaje de recicladores tuvieron hambre pero no comieron?</t>
  </si>
  <si>
    <t>¿Qué porcentaje de recicladores pasaron un día entero sin comer?</t>
  </si>
  <si>
    <t>Pregunta 25</t>
  </si>
  <si>
    <t>Acceso a la vivienda</t>
  </si>
  <si>
    <t>Casa/piso construido con materiales aceptables</t>
  </si>
  <si>
    <t xml:space="preserve">Acceso a la electricidad, </t>
  </si>
  <si>
    <t xml:space="preserve">Iluminación adecuada, </t>
  </si>
  <si>
    <t xml:space="preserve">Ventilación adecuada, </t>
  </si>
  <si>
    <t>Saneamiento seguro</t>
  </si>
  <si>
    <t>Espacio vital suficiente</t>
  </si>
  <si>
    <t>Un entorno exterior seguro</t>
  </si>
  <si>
    <t>No producción / trabajo en la casa</t>
  </si>
  <si>
    <t>Número de días</t>
  </si>
  <si>
    <t>Pregunta 29</t>
  </si>
  <si>
    <t>Número medio de días que puede vivir sin ingresos en un mes</t>
  </si>
  <si>
    <t>Pregunta 30</t>
  </si>
  <si>
    <t>¿Cuántos recicladores pueden ahorrar para un imprevisto?</t>
  </si>
  <si>
    <t xml:space="preserve">Explicación: </t>
  </si>
  <si>
    <t>El objetivo de esta sección es estimar un nivel de vida con todos los componentes esenciales para una vida digna.</t>
  </si>
  <si>
    <t>Conversión de la moneda local
a $ PPA</t>
  </si>
  <si>
    <t>PPP $ Tasa de Conversación 
(al número decimal)</t>
  </si>
  <si>
    <t>Explicación</t>
  </si>
  <si>
    <t xml:space="preserve">PPP $ Tasa de Conversación </t>
  </si>
  <si>
    <t>Para la ubicación del proyecto, introduzca el tipo de conversión PPA $. Utilice los datos del Banco Mundial como fuente: https://data.worldbank.org/indicator/PA.NUS.PPP</t>
  </si>
  <si>
    <t xml:space="preserve">Estimación del ingreso digno </t>
  </si>
  <si>
    <t>Estimación del ingreso digno del hogar:</t>
  </si>
  <si>
    <t>(Moneda local(hogar/mes)</t>
  </si>
  <si>
    <t>(PPA $/hogar/mes)</t>
  </si>
  <si>
    <t>B1 - Costes de las dietas sanas (véase la ficha 3 Dietas sanas)</t>
  </si>
  <si>
    <t xml:space="preserve"> En las páginas del manual de PowerPoint se explica detalladamente cómo calcular los componentes B1 a B6 de un ingreso digno. </t>
  </si>
  <si>
    <t xml:space="preserve">B2 - Costes de una vivienda digna </t>
  </si>
  <si>
    <t>B3 - Costes por servicions de salud</t>
  </si>
  <si>
    <t xml:space="preserve">B4 - Gastos de educación </t>
  </si>
  <si>
    <t xml:space="preserve">B5 - Costes del trabajo digno </t>
  </si>
  <si>
    <t>B6 - Ahorro</t>
  </si>
  <si>
    <t>Ingresos dignos (ingresos dignos exigidos a nivel familiar)</t>
  </si>
  <si>
    <t>B1 a B6 se suman para obtener la estimación final de la renta vital.</t>
  </si>
  <si>
    <t>Ingresos dignos en porcentajes:</t>
  </si>
  <si>
    <t>(en %)</t>
  </si>
  <si>
    <t xml:space="preserve">Porcentaje de la renta digno necesario para una dieta sana </t>
  </si>
  <si>
    <t xml:space="preserve">Porcentaje de la renta digno que se gasta en dietas sanas. </t>
  </si>
  <si>
    <t xml:space="preserve">Porcentaje de los ingresos necesarios para una vivienda digna </t>
  </si>
  <si>
    <t>Porcentaje de la renta digno que se destina a una vivienda digna</t>
  </si>
  <si>
    <t>Porcentaje de los ingresos necesarios para la asistencia sanitaria</t>
  </si>
  <si>
    <t>Porcentaje de la renta digno que se gasta en sanidad</t>
  </si>
  <si>
    <t>Porcentaje de los ingresos necesarios para la educación</t>
  </si>
  <si>
    <t>Porcentaje de la renta digno que se gasta en educación</t>
  </si>
  <si>
    <t>Porcentaje de los ingresos necesarios para sufragar los costes de unas condiciones de trabajo dignas</t>
  </si>
  <si>
    <t xml:space="preserve">Porcentaje de la renta digno que se destina a los costes de un trabajo digno </t>
  </si>
  <si>
    <t>Porcentaje de los ingresos que se destina al ahorro</t>
  </si>
  <si>
    <t xml:space="preserve">Porcentaje de la renta digno que se destina a gastos de ahorro  </t>
  </si>
  <si>
    <t>= 100% en total</t>
  </si>
  <si>
    <t xml:space="preserve">Tamaño del hogar </t>
  </si>
  <si>
    <t xml:space="preserve">Número de adultos </t>
  </si>
  <si>
    <t>Número de niños</t>
  </si>
  <si>
    <t>Tamaño del hogar (número de personas por hogar)</t>
  </si>
  <si>
    <t xml:space="preserve">Introduzca el número medio de adultos y niños por hogar en su localidad. Esta información se basará en investigaciones secundarias. Aquí encontrará los datos correspondientes a su localidad: https://www.ankerresearchinstitute.org/ari-country-index </t>
  </si>
  <si>
    <t xml:space="preserve">Equivalente medio de un trabajador a tiempo completo </t>
  </si>
  <si>
    <t>Trabajadores a tiempo completo / hogar</t>
  </si>
  <si>
    <t xml:space="preserve">Número medio de trabajadores a tiempo completo por hogar </t>
  </si>
  <si>
    <t xml:space="preserve">La entrada para el equivalente de trabajador a tiempo completo por hogar procederá de la investigación secundaria. 
Aquí encontrará los datos correspondientes a su localidad: https://www.ankerresearchinstitute.org/ari-country-index </t>
  </si>
  <si>
    <t>Ingresos de subsistencia para trabajador ETC</t>
  </si>
  <si>
    <t>Estimación del ingreso digno del trabajador equivalente a tiempo completo (ETC):</t>
  </si>
  <si>
    <t>(Moneda local/FTWE/mes)</t>
  </si>
  <si>
    <t>(PPA $/FTWE/mes)</t>
  </si>
  <si>
    <t>Salario digno (ingresos dignos exigidos a nivel de trabajador):</t>
  </si>
  <si>
    <t>A continuación, los ingresos dignos se dividen por el equivalente de trabajador a tiempo completo de sus localidades para obtener el salario vital por trabajador.</t>
  </si>
  <si>
    <t xml:space="preserve">C - Recopilación de ingresos de referencia </t>
  </si>
  <si>
    <t>El objetivo de esta sección es estimar unos ingresos comparables en otros empleos o salarios mínimos estatales.</t>
  </si>
  <si>
    <t xml:space="preserve">Datos de referencia </t>
  </si>
  <si>
    <t>Puntos de referencia del Banco Mundial:</t>
  </si>
  <si>
    <t>($ PPP/FTWE/mes)</t>
  </si>
  <si>
    <t>(Moneda local/HH/mes)</t>
  </si>
  <si>
    <t>($ PPP/HH/mes)</t>
  </si>
  <si>
    <t>Línea de pobreza extrema (Banco Mundial)</t>
  </si>
  <si>
    <r>
      <t>En 2023, el umbral de pobreza extrema era de 2,15 $ PPA por persona y día. El umbral de pobreza era de 6,85 $ PPA por persona y día. Consulte las actualizaciones aquí:</t>
    </r>
    <r>
      <rPr>
        <u/>
        <sz val="11"/>
        <color rgb="FF0070C0"/>
        <rFont val="Arial Nova"/>
        <family val="2"/>
      </rPr>
      <t xml:space="preserve"> https://blogs.worldbank.org/en/opendata/september-2023-global-poverty-update-world-bank-new-data-poverty-during-pandemic-asia#:~:text=At%20the%20%246.85%20poverty%20line,estimates%20from%201981%20to%202021.</t>
    </r>
  </si>
  <si>
    <t>Umbral de pobreza (Banco Mundial)</t>
  </si>
  <si>
    <t>Puntos de referencia de la investigación:</t>
  </si>
  <si>
    <t xml:space="preserve">Salario mínimo </t>
  </si>
  <si>
    <t xml:space="preserve">Introduzca los datos de referencia que haya investigado para su localidad. Consulte el kit de herramientas de PowerPoint para obtener información detallada sobre las fuentes que debe utilizar para cada punto de datos. </t>
  </si>
  <si>
    <t>Salario medio de los trabajadores del sector formal de los residuos</t>
  </si>
  <si>
    <t>Ingresos medios del sector comparable A (por ejemplo, jornalero agrícola)</t>
  </si>
  <si>
    <t>Ingresos medios del sector comparable B (por ejemplo, trabajador de la construcción)</t>
  </si>
  <si>
    <t>Reciclador 65</t>
  </si>
  <si>
    <t>Reciclador 66</t>
  </si>
  <si>
    <t>Reciclador 67</t>
  </si>
  <si>
    <t>Reciclador 68</t>
  </si>
  <si>
    <t>Reciclador 69</t>
  </si>
  <si>
    <t>Reciclador 70</t>
  </si>
  <si>
    <t>Reciclador 71</t>
  </si>
  <si>
    <t>Reciclador 72</t>
  </si>
  <si>
    <t>Reciclador 73</t>
  </si>
  <si>
    <t>Reciclador 74</t>
  </si>
  <si>
    <t>Reciclador 75</t>
  </si>
  <si>
    <t>N 30. Qué lo limita a ejercer esa otra proesión u oficio</t>
  </si>
  <si>
    <t>N 29. Si pudiera tener otro oficio o profesión cuál sería?</t>
  </si>
  <si>
    <t>Ascender en su labor</t>
  </si>
  <si>
    <t>Transformador de material</t>
  </si>
  <si>
    <t>Tener su propio negocio</t>
  </si>
  <si>
    <t>Salud - Belleza</t>
  </si>
  <si>
    <t>La falta de recursos</t>
  </si>
  <si>
    <t>El no contar con estudios</t>
  </si>
  <si>
    <t>Los horarios</t>
  </si>
  <si>
    <t>El grupo de trabajo y conocer gente</t>
  </si>
  <si>
    <t>El buen trato de las personas</t>
  </si>
  <si>
    <t>Cuida el planeta</t>
  </si>
  <si>
    <t>La independencia y garantiza un ingreso diario</t>
  </si>
  <si>
    <t>El hacer ejercicio y por salud</t>
  </si>
  <si>
    <t>Las capacitaciones y talleres que realiza la organización</t>
  </si>
  <si>
    <t>Que cuenta con varias fuentes que le entregan el material</t>
  </si>
  <si>
    <t>Flexibilidad en el horario</t>
  </si>
  <si>
    <t>Las condiciones climaticas</t>
  </si>
  <si>
    <t>La mala separación de residuos - falta de cultura</t>
  </si>
  <si>
    <t>El no contar con un vehículo</t>
  </si>
  <si>
    <t>El mal trato y discriminación de las personas</t>
  </si>
  <si>
    <t>No hay un pago justo, es bajo y varia todo el tiempo</t>
  </si>
  <si>
    <t>La competencia que existe por el material</t>
  </si>
  <si>
    <t>El desgaste que tienen por la labor - recoger en calle</t>
  </si>
  <si>
    <t>La falta de apoyo por parte de las entidades</t>
  </si>
  <si>
    <t>Reciclador 76</t>
  </si>
  <si>
    <t>Reciclador 77</t>
  </si>
  <si>
    <t>Reciclador 78</t>
  </si>
  <si>
    <t>Reciclador 79</t>
  </si>
  <si>
    <t>Reciclador 80</t>
  </si>
  <si>
    <t>Reciclador 81</t>
  </si>
  <si>
    <t>BOGOTÁ</t>
  </si>
  <si>
    <t>ETC_total</t>
  </si>
  <si>
    <t>ETC_Servicios</t>
  </si>
  <si>
    <t>ETC_Aprovechamiento</t>
  </si>
  <si>
    <t>Aseo 32126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</si>
</sst>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quot;\ #,##0;[Red]\-&quot;$&quot;\ #,##0"/>
    <numFmt numFmtId="165" formatCode="_-&quot;$&quot;\ * #,##0_-;\-&quot;$&quot;\ * #,##0_-;_-&quot;$&quot;\ * &quot;-&quot;_-;_-@_-"/>
    <numFmt numFmtId="166" formatCode="_-&quot;$&quot;\ * #,##0.00_-;\-&quot;$&quot;\ * #,##0.00_-;_-&quot;$&quot;\ * &quot;-&quot;??_-;_-@_-"/>
    <numFmt numFmtId="167" formatCode="0.0"/>
    <numFmt numFmtId="168" formatCode="0.000000"/>
    <numFmt numFmtId="169" formatCode="_-[$$-240A]\ * #,##0_-;\-[$$-240A]\ * #,##0_-;_-[$$-240A]\ * &quot;-&quot;_-;_-@_-"/>
    <numFmt numFmtId="170" formatCode="_-&quot;$&quot;\ * #,##0_-;\-&quot;$&quot;\ * #,##0_-;_-&quot;$&quot;\ * &quot;-&quot;??_-;_-@_-"/>
  </numFmts>
  <fonts count="45" x14ac:knownFonts="1">
    <font>
      <sz val="11"/>
      <color theme="1"/>
      <name val="Aptos Narrow"/>
      <family val="2"/>
      <scheme val="minor"/>
    </font>
    <font>
      <sz val="11"/>
      <color theme="1"/>
      <name val="Aptos Narrow"/>
      <family val="2"/>
      <scheme val="minor"/>
    </font>
    <font>
      <sz val="12"/>
      <color theme="1"/>
      <name val="Arial Nova"/>
      <family val="2"/>
    </font>
    <font>
      <sz val="12"/>
      <color rgb="FF000000"/>
      <name val="Arial Nova"/>
      <family val="2"/>
    </font>
    <font>
      <b/>
      <sz val="12"/>
      <color theme="1"/>
      <name val="Arial Nova"/>
      <family val="2"/>
    </font>
    <font>
      <b/>
      <sz val="11"/>
      <color theme="1"/>
      <name val="Arial Nova"/>
      <family val="2"/>
    </font>
    <font>
      <sz val="11"/>
      <color theme="1"/>
      <name val="Arial Nova"/>
      <family val="2"/>
    </font>
    <font>
      <b/>
      <sz val="11"/>
      <color theme="0"/>
      <name val="Arial Nova"/>
      <family val="2"/>
    </font>
    <font>
      <b/>
      <sz val="12"/>
      <color theme="0"/>
      <name val="Arial Nova"/>
      <family val="2"/>
    </font>
    <font>
      <b/>
      <sz val="12"/>
      <name val="Arial Nova"/>
      <family val="2"/>
    </font>
    <font>
      <sz val="12"/>
      <name val="Arial Nova"/>
      <family val="2"/>
    </font>
    <font>
      <b/>
      <sz val="14"/>
      <color theme="0"/>
      <name val="Arial Nova"/>
      <family val="2"/>
    </font>
    <font>
      <sz val="14"/>
      <color theme="1"/>
      <name val="Arial Nova"/>
      <family val="2"/>
    </font>
    <font>
      <sz val="11"/>
      <color theme="0"/>
      <name val="Arial Nova"/>
      <family val="2"/>
    </font>
    <font>
      <sz val="11"/>
      <color rgb="FFFF0000"/>
      <name val="Arial Nova"/>
      <family val="2"/>
    </font>
    <font>
      <u/>
      <sz val="11"/>
      <color rgb="FF0070C0"/>
      <name val="Arial Nova"/>
      <family val="2"/>
    </font>
    <font>
      <b/>
      <sz val="11"/>
      <name val="Arial Nova"/>
      <family val="2"/>
    </font>
    <font>
      <i/>
      <sz val="11"/>
      <color theme="1"/>
      <name val="Arial Nova"/>
      <family val="2"/>
    </font>
    <font>
      <sz val="11"/>
      <color rgb="FF0D0D0D"/>
      <name val="Arial Nova"/>
      <family val="2"/>
    </font>
    <font>
      <i/>
      <sz val="11"/>
      <color theme="1" tint="0.14999847407452621"/>
      <name val="Arial Nova"/>
      <family val="2"/>
    </font>
    <font>
      <sz val="11"/>
      <color theme="1" tint="0.14999847407452621"/>
      <name val="Arial Nova"/>
      <family val="2"/>
    </font>
    <font>
      <b/>
      <sz val="11"/>
      <color rgb="FFFF0000"/>
      <name val="Arial Nova"/>
      <family val="2"/>
    </font>
    <font>
      <b/>
      <sz val="20"/>
      <color theme="0"/>
      <name val="Arial Nova"/>
      <family val="2"/>
    </font>
    <font>
      <b/>
      <sz val="11"/>
      <color theme="1"/>
      <name val="Aptos Narrow"/>
      <family val="2"/>
      <scheme val="minor"/>
    </font>
    <font>
      <i/>
      <sz val="12"/>
      <color theme="1"/>
      <name val="Arial Nova"/>
      <family val="2"/>
    </font>
    <font>
      <sz val="11"/>
      <color rgb="FF000000"/>
      <name val="Arial Nova"/>
      <family val="2"/>
    </font>
    <font>
      <sz val="11"/>
      <name val="Aptos Narrow"/>
      <family val="2"/>
      <scheme val="minor"/>
    </font>
    <font>
      <b/>
      <i/>
      <sz val="12"/>
      <name val="Arial Nova"/>
      <family val="2"/>
    </font>
    <font>
      <i/>
      <sz val="12"/>
      <name val="Arial Nova"/>
      <family val="2"/>
    </font>
    <font>
      <b/>
      <i/>
      <sz val="11"/>
      <color theme="1"/>
      <name val="Arial Nova"/>
      <family val="2"/>
    </font>
    <font>
      <b/>
      <i/>
      <sz val="20"/>
      <color theme="0"/>
      <name val="Arial Nova"/>
      <family val="2"/>
    </font>
    <font>
      <b/>
      <i/>
      <sz val="11"/>
      <color theme="0"/>
      <name val="Arial Nova"/>
      <family val="2"/>
    </font>
    <font>
      <b/>
      <i/>
      <sz val="11"/>
      <name val="Arial Nova"/>
      <family val="2"/>
    </font>
    <font>
      <i/>
      <sz val="11"/>
      <name val="Arial Nova"/>
      <family val="2"/>
    </font>
    <font>
      <i/>
      <sz val="11"/>
      <color theme="0" tint="-0.34998626667073579"/>
      <name val="Arial Nova"/>
      <family val="2"/>
    </font>
    <font>
      <sz val="11"/>
      <color rgb="FF0000FF"/>
      <name val="Arial Nova"/>
      <family val="2"/>
    </font>
    <font>
      <sz val="11"/>
      <color rgb="FFC00000"/>
      <name val="Arial Nova"/>
      <family val="2"/>
    </font>
    <font>
      <b/>
      <sz val="12"/>
      <color rgb="FFFF0000"/>
      <name val="Arial Nova"/>
      <family val="2"/>
    </font>
    <font>
      <sz val="8"/>
      <name val="Aptos Narrow"/>
      <family val="2"/>
      <scheme val="minor"/>
    </font>
    <font>
      <sz val="12"/>
      <color theme="1"/>
      <name val="Arial Nova"/>
      <family val="2"/>
    </font>
    <font>
      <b/>
      <sz val="12"/>
      <color theme="1"/>
      <name val="Arial Nova"/>
      <family val="2"/>
    </font>
    <font>
      <sz val="14"/>
      <color theme="1"/>
      <name val="Arial Nova"/>
      <family val="2"/>
    </font>
    <font>
      <b/>
      <sz val="14"/>
      <color theme="0"/>
      <name val="Arial Nova"/>
      <family val="2"/>
    </font>
    <font>
      <sz val="12"/>
      <color theme="1"/>
      <name val="Arial Nova"/>
      <family val="2"/>
    </font>
    <font>
      <sz val="12"/>
      <color rgb="FF000000"/>
      <name val="Arial Nova"/>
      <family val="2"/>
    </font>
  </fonts>
  <fills count="12">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2" tint="-0.249977111117893"/>
        <bgColor indexed="64"/>
      </patternFill>
    </fill>
  </fills>
  <borders count="62">
    <border>
      <left/>
      <right/>
      <top/>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bottom style="thin">
        <color theme="0"/>
      </bottom>
      <diagonal/>
    </border>
    <border>
      <left/>
      <right/>
      <top style="thin">
        <color theme="0"/>
      </top>
      <bottom style="thin">
        <color theme="0"/>
      </bottom>
      <diagonal/>
    </border>
    <border>
      <left/>
      <right/>
      <top style="thin">
        <color theme="2" tint="-9.9978637043366805E-2"/>
      </top>
      <bottom/>
      <diagonal/>
    </border>
    <border>
      <left style="thin">
        <color theme="0"/>
      </left>
      <right style="thin">
        <color theme="0"/>
      </right>
      <top style="thin">
        <color theme="2" tint="-9.9978637043366805E-2"/>
      </top>
      <bottom style="thin">
        <color theme="0"/>
      </bottom>
      <diagonal/>
    </border>
    <border>
      <left style="thin">
        <color theme="0"/>
      </left>
      <right/>
      <top style="thin">
        <color theme="2" tint="-9.9978637043366805E-2"/>
      </top>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2" tint="-9.9978637043366805E-2"/>
      </top>
      <bottom style="thin">
        <color theme="0"/>
      </bottom>
      <diagonal/>
    </border>
    <border>
      <left/>
      <right/>
      <top/>
      <bottom style="thin">
        <color indexed="64"/>
      </bottom>
      <diagonal/>
    </border>
    <border>
      <left/>
      <right/>
      <top/>
      <bottom style="medium">
        <color indexed="64"/>
      </bottom>
      <diagonal/>
    </border>
    <border>
      <left style="thin">
        <color theme="0"/>
      </left>
      <right style="thin">
        <color theme="0"/>
      </right>
      <top/>
      <bottom style="thin">
        <color theme="0"/>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right style="thin">
        <color theme="0" tint="-0.14999847407452621"/>
      </right>
      <top/>
      <bottom/>
      <diagonal/>
    </border>
    <border>
      <left/>
      <right/>
      <top/>
      <bottom style="thin">
        <color theme="0" tint="-0.14999847407452621"/>
      </bottom>
      <diagonal/>
    </border>
    <border>
      <left style="thin">
        <color theme="0"/>
      </left>
      <right style="thin">
        <color theme="0"/>
      </right>
      <top style="thin">
        <color theme="0"/>
      </top>
      <bottom style="thin">
        <color indexed="64"/>
      </bottom>
      <diagonal/>
    </border>
    <border>
      <left style="thin">
        <color theme="0"/>
      </left>
      <right/>
      <top style="thin">
        <color theme="0"/>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style="thin">
        <color theme="0"/>
      </left>
      <right/>
      <top style="thin">
        <color theme="0"/>
      </top>
      <bottom style="thin">
        <color indexed="64"/>
      </bottom>
      <diagonal/>
    </border>
    <border>
      <left/>
      <right style="thin">
        <color theme="0"/>
      </right>
      <top style="thin">
        <color theme="0" tint="-0.14996795556505021"/>
      </top>
      <bottom style="thin">
        <color theme="0" tint="-0.14996795556505021"/>
      </bottom>
      <diagonal/>
    </border>
    <border>
      <left/>
      <right style="thin">
        <color theme="0"/>
      </right>
      <top style="thin">
        <color theme="0" tint="-0.1499679555650502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style="thin">
        <color theme="0" tint="-0.14996795556505021"/>
      </left>
      <right/>
      <top/>
      <bottom style="thin">
        <color theme="0" tint="-0.14999847407452621"/>
      </bottom>
      <diagonal/>
    </border>
    <border>
      <left/>
      <right style="thin">
        <color theme="0" tint="-0.14996795556505021"/>
      </right>
      <top/>
      <bottom style="thin">
        <color theme="0" tint="-0.14999847407452621"/>
      </bottom>
      <diagonal/>
    </border>
    <border>
      <left style="thin">
        <color theme="2" tint="-9.9978637043366805E-2"/>
      </left>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op>
      <bottom style="thin">
        <color theme="1"/>
      </bottom>
      <diagonal/>
    </border>
    <border>
      <left style="thin">
        <color theme="0" tint="-0.14999847407452621"/>
      </left>
      <right/>
      <top style="thin">
        <color theme="0" tint="-0.14999847407452621"/>
      </top>
      <bottom style="thin">
        <color theme="0"/>
      </bottom>
      <diagonal/>
    </border>
    <border>
      <left/>
      <right style="thin">
        <color theme="0" tint="-0.14999847407452621"/>
      </right>
      <top style="thin">
        <color theme="0" tint="-0.14999847407452621"/>
      </top>
      <bottom style="thin">
        <color theme="0"/>
      </bottom>
      <diagonal/>
    </border>
    <border>
      <left style="thin">
        <color theme="0" tint="-0.14999847407452621"/>
      </left>
      <right/>
      <top style="thin">
        <color theme="0"/>
      </top>
      <bottom style="thin">
        <color theme="0" tint="-0.14999847407452621"/>
      </bottom>
      <diagonal/>
    </border>
    <border>
      <left/>
      <right style="thin">
        <color theme="0" tint="-0.14999847407452621"/>
      </right>
      <top style="thin">
        <color theme="0"/>
      </top>
      <bottom style="thin">
        <color theme="0" tint="-0.14999847407452621"/>
      </bottom>
      <diagonal/>
    </border>
    <border>
      <left style="thin">
        <color theme="0" tint="-0.14999847407452621"/>
      </left>
      <right/>
      <top style="thin">
        <color theme="0"/>
      </top>
      <bottom style="thin">
        <color theme="0"/>
      </bottom>
      <diagonal/>
    </border>
    <border>
      <left/>
      <right style="thin">
        <color theme="0" tint="-0.14999847407452621"/>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theme="0"/>
      </left>
      <right style="thin">
        <color theme="2" tint="-9.9948118533890809E-2"/>
      </right>
      <top style="thin">
        <color theme="0"/>
      </top>
      <bottom/>
      <diagonal/>
    </border>
    <border>
      <left style="thin">
        <color theme="0"/>
      </left>
      <right/>
      <top/>
      <bottom style="thin">
        <color theme="0"/>
      </bottom>
      <diagonal/>
    </border>
    <border>
      <left style="thin">
        <color theme="2" tint="-9.9948118533890809E-2"/>
      </left>
      <right/>
      <top style="thin">
        <color theme="2" tint="-9.9948118533890809E-2"/>
      </top>
      <bottom style="thin">
        <color theme="2" tint="-9.9948118533890809E-2"/>
      </bottom>
      <diagonal/>
    </border>
    <border>
      <left style="thin">
        <color indexed="64"/>
      </left>
      <right/>
      <top style="thin">
        <color indexed="64"/>
      </top>
      <bottom style="thin">
        <color indexed="64"/>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style="thin">
        <color theme="2" tint="-9.9948118533890809E-2"/>
      </right>
      <top/>
      <bottom style="thin">
        <color theme="2" tint="-9.9948118533890809E-2"/>
      </bottom>
      <diagonal/>
    </border>
    <border>
      <left style="thin">
        <color rgb="FFD0D0D0"/>
      </left>
      <right/>
      <top style="thin">
        <color rgb="FFD0D0D0"/>
      </top>
      <bottom style="thin">
        <color rgb="FFD0D0D0"/>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0" fontId="26" fillId="0" borderId="0"/>
    <xf numFmtId="165" fontId="1" fillId="0" borderId="0" applyFont="0" applyFill="0" applyBorder="0" applyAlignment="0" applyProtection="0"/>
    <xf numFmtId="166" fontId="1" fillId="0" borderId="0" applyFont="0" applyFill="0" applyBorder="0" applyAlignment="0" applyProtection="0"/>
  </cellStyleXfs>
  <cellXfs count="280">
    <xf numFmtId="0" fontId="0" fillId="0" borderId="0" xfId="0"/>
    <xf numFmtId="0" fontId="6" fillId="0" borderId="0" xfId="0" applyFont="1" applyAlignment="1">
      <alignment vertical="center"/>
    </xf>
    <xf numFmtId="0" fontId="6" fillId="0" borderId="0" xfId="0" applyFont="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11" fillId="3" borderId="1" xfId="0" applyFont="1" applyFill="1" applyBorder="1" applyAlignment="1">
      <alignment vertical="center"/>
    </xf>
    <xf numFmtId="0" fontId="12" fillId="0" borderId="0" xfId="0" applyFont="1" applyAlignment="1">
      <alignment vertical="center"/>
    </xf>
    <xf numFmtId="0" fontId="11" fillId="3" borderId="18" xfId="0" applyFont="1" applyFill="1" applyBorder="1" applyAlignment="1">
      <alignment vertical="center"/>
    </xf>
    <xf numFmtId="0" fontId="11" fillId="3" borderId="18"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9" fillId="7" borderId="0" xfId="0" applyFont="1" applyFill="1" applyAlignment="1">
      <alignment horizontal="left" vertical="center"/>
    </xf>
    <xf numFmtId="0" fontId="10" fillId="7" borderId="0" xfId="0" applyFont="1" applyFill="1" applyAlignment="1">
      <alignment horizontal="left" vertical="center"/>
    </xf>
    <xf numFmtId="0" fontId="6" fillId="8" borderId="1" xfId="0" applyFont="1" applyFill="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14" xfId="0" applyFont="1" applyBorder="1" applyAlignment="1">
      <alignment vertical="center" wrapText="1"/>
    </xf>
    <xf numFmtId="0" fontId="7" fillId="0" borderId="0" xfId="0" applyFont="1" applyAlignment="1">
      <alignment horizontal="left" vertical="center"/>
    </xf>
    <xf numFmtId="0" fontId="6" fillId="2" borderId="0" xfId="0" applyFont="1" applyFill="1" applyAlignment="1">
      <alignment vertical="center"/>
    </xf>
    <xf numFmtId="0" fontId="6" fillId="0" borderId="13" xfId="0" applyFont="1" applyBorder="1" applyAlignment="1">
      <alignment vertical="center"/>
    </xf>
    <xf numFmtId="9" fontId="6" fillId="8" borderId="1" xfId="1" applyFont="1" applyFill="1" applyBorder="1" applyAlignment="1">
      <alignment horizontal="center" vertical="center"/>
    </xf>
    <xf numFmtId="9" fontId="6" fillId="8" borderId="26" xfId="1" applyFont="1" applyFill="1" applyBorder="1" applyAlignment="1">
      <alignment horizontal="center" vertical="center"/>
    </xf>
    <xf numFmtId="0" fontId="5" fillId="4" borderId="0" xfId="0" applyFont="1" applyFill="1" applyAlignment="1">
      <alignment horizontal="center" vertical="center"/>
    </xf>
    <xf numFmtId="9" fontId="6" fillId="8" borderId="0" xfId="1" applyFont="1" applyFill="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left" vertical="center" wrapText="1"/>
    </xf>
    <xf numFmtId="0" fontId="6" fillId="0" borderId="14" xfId="0" applyFont="1" applyBorder="1" applyAlignment="1">
      <alignment horizontal="left" vertical="center"/>
    </xf>
    <xf numFmtId="0" fontId="6" fillId="0" borderId="14" xfId="0" applyFont="1" applyBorder="1" applyAlignment="1">
      <alignment vertical="center"/>
    </xf>
    <xf numFmtId="0" fontId="6" fillId="0" borderId="14" xfId="0" applyFont="1" applyBorder="1" applyAlignment="1">
      <alignment vertical="center" wrapText="1"/>
    </xf>
    <xf numFmtId="0" fontId="5" fillId="9" borderId="12" xfId="0" applyFont="1" applyFill="1" applyBorder="1" applyAlignment="1">
      <alignment vertical="center"/>
    </xf>
    <xf numFmtId="0" fontId="6" fillId="9" borderId="7" xfId="0" applyFont="1" applyFill="1" applyBorder="1" applyAlignment="1">
      <alignment vertical="center"/>
    </xf>
    <xf numFmtId="0" fontId="6" fillId="9" borderId="8" xfId="0" applyFont="1" applyFill="1" applyBorder="1" applyAlignment="1">
      <alignment vertical="center"/>
    </xf>
    <xf numFmtId="0" fontId="6" fillId="9" borderId="6" xfId="0" applyFont="1" applyFill="1" applyBorder="1" applyAlignment="1">
      <alignment vertical="center"/>
    </xf>
    <xf numFmtId="0" fontId="14" fillId="9" borderId="6" xfId="0" applyFont="1" applyFill="1" applyBorder="1" applyAlignment="1">
      <alignment vertical="center"/>
    </xf>
    <xf numFmtId="0" fontId="5" fillId="9" borderId="0" xfId="0" applyFont="1" applyFill="1" applyAlignment="1">
      <alignment vertical="center"/>
    </xf>
    <xf numFmtId="0" fontId="21" fillId="0" borderId="0" xfId="0" applyFont="1" applyAlignment="1">
      <alignment horizontal="left" vertical="center"/>
    </xf>
    <xf numFmtId="0" fontId="6" fillId="0" borderId="25" xfId="0" applyFont="1" applyBorder="1" applyAlignment="1">
      <alignment horizontal="left" vertical="center" wrapText="1"/>
    </xf>
    <xf numFmtId="0" fontId="6" fillId="0" borderId="0" xfId="0" applyFont="1" applyAlignment="1">
      <alignment horizontal="left" vertical="center" indent="3"/>
    </xf>
    <xf numFmtId="0" fontId="5" fillId="0" borderId="0" xfId="0" applyFont="1" applyAlignment="1">
      <alignment horizontal="left" vertical="center"/>
    </xf>
    <xf numFmtId="0" fontId="22" fillId="5" borderId="0" xfId="0" applyFont="1" applyFill="1" applyAlignment="1">
      <alignment vertical="center"/>
    </xf>
    <xf numFmtId="0" fontId="13" fillId="5" borderId="0" xfId="0" applyFont="1" applyFill="1" applyAlignment="1">
      <alignment vertical="center"/>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17" fillId="0" borderId="0" xfId="0" applyFont="1" applyAlignment="1">
      <alignment vertical="center"/>
    </xf>
    <xf numFmtId="0" fontId="6" fillId="2" borderId="3" xfId="0" applyFont="1" applyFill="1" applyBorder="1" applyAlignment="1">
      <alignment vertical="center"/>
    </xf>
    <xf numFmtId="0" fontId="6" fillId="0" borderId="3" xfId="0" applyFont="1" applyBorder="1" applyAlignment="1">
      <alignment vertical="center"/>
    </xf>
    <xf numFmtId="0" fontId="6" fillId="2" borderId="5" xfId="0" applyFont="1" applyFill="1" applyBorder="1" applyAlignment="1">
      <alignment vertical="center"/>
    </xf>
    <xf numFmtId="0" fontId="6" fillId="2" borderId="2" xfId="0" applyFont="1" applyFill="1" applyBorder="1" applyAlignment="1">
      <alignment vertical="center"/>
    </xf>
    <xf numFmtId="0" fontId="5" fillId="2" borderId="0" xfId="0" applyFont="1" applyFill="1" applyAlignment="1">
      <alignment vertical="center"/>
    </xf>
    <xf numFmtId="0" fontId="6" fillId="2" borderId="0" xfId="0" applyFont="1" applyFill="1" applyAlignment="1">
      <alignment horizontal="left" vertical="center"/>
    </xf>
    <xf numFmtId="0" fontId="6" fillId="0" borderId="6" xfId="0" applyFont="1" applyBorder="1" applyAlignment="1">
      <alignment vertical="center"/>
    </xf>
    <xf numFmtId="0" fontId="18" fillId="0" borderId="0" xfId="0" applyFont="1" applyAlignment="1">
      <alignment horizontal="left" vertical="center"/>
    </xf>
    <xf numFmtId="0" fontId="20" fillId="0" borderId="0" xfId="0" applyFont="1" applyAlignment="1">
      <alignment vertical="center"/>
    </xf>
    <xf numFmtId="0" fontId="14" fillId="2" borderId="0" xfId="0" applyFont="1" applyFill="1" applyAlignment="1">
      <alignment vertical="center"/>
    </xf>
    <xf numFmtId="0" fontId="7" fillId="0" borderId="9" xfId="0" applyFont="1" applyBorder="1" applyAlignment="1">
      <alignment vertical="center"/>
    </xf>
    <xf numFmtId="0" fontId="17" fillId="2" borderId="0" xfId="0" applyFont="1" applyFill="1" applyAlignment="1">
      <alignment horizontal="left" vertical="center" wrapText="1"/>
    </xf>
    <xf numFmtId="0" fontId="27" fillId="7" borderId="0" xfId="0" applyFont="1" applyFill="1" applyAlignment="1">
      <alignment horizontal="left" vertical="center"/>
    </xf>
    <xf numFmtId="0" fontId="28" fillId="7" borderId="0" xfId="0" applyFont="1" applyFill="1" applyAlignment="1">
      <alignment horizontal="left" vertical="center"/>
    </xf>
    <xf numFmtId="0" fontId="17" fillId="0" borderId="0" xfId="0" applyFont="1" applyAlignment="1">
      <alignment horizontal="left" vertical="center"/>
    </xf>
    <xf numFmtId="0" fontId="24" fillId="6" borderId="0" xfId="0" applyFont="1" applyFill="1" applyAlignment="1">
      <alignment horizontal="left" vertical="center"/>
    </xf>
    <xf numFmtId="0" fontId="24" fillId="8" borderId="0" xfId="0" applyFont="1" applyFill="1" applyAlignment="1">
      <alignment horizontal="left" vertical="center"/>
    </xf>
    <xf numFmtId="0" fontId="29" fillId="0" borderId="14" xfId="0" applyFont="1" applyBorder="1" applyAlignment="1">
      <alignment horizontal="left" vertical="center" wrapText="1"/>
    </xf>
    <xf numFmtId="0" fontId="29" fillId="0" borderId="0" xfId="0" applyFont="1" applyAlignment="1">
      <alignment horizontal="left" vertical="center" wrapText="1"/>
    </xf>
    <xf numFmtId="0" fontId="30" fillId="5" borderId="0" xfId="0" applyFont="1" applyFill="1" applyAlignment="1">
      <alignment horizontal="left" vertical="center"/>
    </xf>
    <xf numFmtId="0" fontId="29" fillId="9" borderId="0" xfId="0" applyFont="1" applyFill="1" applyAlignment="1">
      <alignment horizontal="left" vertical="center"/>
    </xf>
    <xf numFmtId="0" fontId="31" fillId="0" borderId="0" xfId="0" applyFont="1" applyAlignment="1">
      <alignment horizontal="left" vertical="center" wrapText="1"/>
    </xf>
    <xf numFmtId="0" fontId="32" fillId="2" borderId="0" xfId="0" applyFont="1" applyFill="1" applyAlignment="1">
      <alignment horizontal="left" vertical="center" wrapText="1"/>
    </xf>
    <xf numFmtId="0" fontId="33" fillId="2" borderId="0" xfId="0" applyFont="1" applyFill="1" applyAlignment="1">
      <alignment horizontal="left" vertical="center" wrapText="1"/>
    </xf>
    <xf numFmtId="0" fontId="17" fillId="2" borderId="0" xfId="0" applyFont="1" applyFill="1" applyAlignment="1">
      <alignment horizontal="left" vertical="center"/>
    </xf>
    <xf numFmtId="0" fontId="29" fillId="2" borderId="0" xfId="0" applyFont="1" applyFill="1" applyAlignment="1">
      <alignment horizontal="left" vertical="center" wrapText="1"/>
    </xf>
    <xf numFmtId="0" fontId="29" fillId="2" borderId="14" xfId="0" applyFont="1" applyFill="1" applyBorder="1" applyAlignment="1">
      <alignment horizontal="left" vertical="center" wrapText="1"/>
    </xf>
    <xf numFmtId="0" fontId="29" fillId="2" borderId="0" xfId="0" applyFont="1" applyFill="1" applyAlignment="1">
      <alignment horizontal="left" vertical="center"/>
    </xf>
    <xf numFmtId="0" fontId="17" fillId="2" borderId="14" xfId="0" applyFont="1" applyFill="1" applyBorder="1" applyAlignment="1">
      <alignment horizontal="left" vertic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35" fillId="6" borderId="1" xfId="0" applyFont="1" applyFill="1" applyBorder="1" applyAlignment="1">
      <alignment horizontal="center" vertical="center"/>
    </xf>
    <xf numFmtId="0" fontId="5" fillId="9" borderId="1" xfId="0" applyFont="1" applyFill="1" applyBorder="1" applyAlignment="1">
      <alignment vertical="center"/>
    </xf>
    <xf numFmtId="0" fontId="10" fillId="7" borderId="0" xfId="0" applyFont="1" applyFill="1" applyAlignment="1">
      <alignment horizontal="left" vertical="center" indent="2"/>
    </xf>
    <xf numFmtId="0" fontId="4" fillId="6" borderId="0" xfId="0" applyFont="1" applyFill="1" applyAlignment="1">
      <alignment vertical="center"/>
    </xf>
    <xf numFmtId="0" fontId="4" fillId="8" borderId="0" xfId="0" applyFont="1" applyFill="1" applyAlignment="1">
      <alignment vertical="center"/>
    </xf>
    <xf numFmtId="0" fontId="6" fillId="9" borderId="9" xfId="0" applyFont="1" applyFill="1" applyBorder="1" applyAlignment="1">
      <alignment vertical="center"/>
    </xf>
    <xf numFmtId="0" fontId="34" fillId="0" borderId="0" xfId="0" applyFont="1" applyAlignment="1">
      <alignment horizontal="left" vertical="center" wrapText="1"/>
    </xf>
    <xf numFmtId="0" fontId="35" fillId="6" borderId="17" xfId="0" applyFont="1" applyFill="1" applyBorder="1" applyAlignment="1">
      <alignment horizontal="center" vertical="center"/>
    </xf>
    <xf numFmtId="9" fontId="35" fillId="6" borderId="1" xfId="1" applyFont="1" applyFill="1" applyBorder="1" applyAlignment="1">
      <alignment horizontal="center" vertical="center"/>
    </xf>
    <xf numFmtId="9" fontId="35" fillId="6" borderId="17" xfId="1" applyFont="1" applyFill="1" applyBorder="1" applyAlignment="1">
      <alignment horizontal="center" vertical="center"/>
    </xf>
    <xf numFmtId="1" fontId="35" fillId="6" borderId="1" xfId="1" applyNumberFormat="1" applyFont="1" applyFill="1" applyBorder="1" applyAlignment="1">
      <alignment horizontal="center" vertical="center"/>
    </xf>
    <xf numFmtId="9" fontId="35" fillId="6" borderId="1" xfId="0" applyNumberFormat="1" applyFont="1" applyFill="1" applyBorder="1" applyAlignment="1">
      <alignment horizontal="center" vertical="center"/>
    </xf>
    <xf numFmtId="1" fontId="35" fillId="6" borderId="17" xfId="2" applyNumberFormat="1" applyFont="1" applyFill="1" applyBorder="1" applyAlignment="1">
      <alignment horizontal="center" vertical="center"/>
    </xf>
    <xf numFmtId="0" fontId="35" fillId="6" borderId="0" xfId="0" applyFont="1" applyFill="1" applyAlignment="1">
      <alignment horizontal="center" vertical="center"/>
    </xf>
    <xf numFmtId="0" fontId="7" fillId="5" borderId="9" xfId="0" applyFont="1" applyFill="1" applyBorder="1" applyAlignment="1">
      <alignment horizontal="center" vertical="center"/>
    </xf>
    <xf numFmtId="0" fontId="7" fillId="5" borderId="0" xfId="0" applyFont="1" applyFill="1" applyAlignment="1">
      <alignment horizontal="center" vertical="center"/>
    </xf>
    <xf numFmtId="0" fontId="6" fillId="0" borderId="0" xfId="0" applyFont="1" applyAlignment="1">
      <alignment horizontal="center" vertical="center"/>
    </xf>
    <xf numFmtId="0" fontId="6" fillId="8" borderId="17" xfId="0" applyFont="1" applyFill="1" applyBorder="1" applyAlignment="1">
      <alignment horizontal="center" vertical="center"/>
    </xf>
    <xf numFmtId="0" fontId="7" fillId="5" borderId="0" xfId="0" applyFont="1" applyFill="1" applyAlignment="1">
      <alignment horizontal="center" vertical="center" wrapText="1"/>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xf>
    <xf numFmtId="0" fontId="6" fillId="2" borderId="0" xfId="0" applyFont="1" applyFill="1" applyAlignment="1">
      <alignment horizontal="center" vertical="center"/>
    </xf>
    <xf numFmtId="0" fontId="7" fillId="5" borderId="15" xfId="0" applyFont="1" applyFill="1" applyBorder="1" applyAlignment="1">
      <alignment horizontal="center" vertical="center" wrapText="1"/>
    </xf>
    <xf numFmtId="0" fontId="25" fillId="0" borderId="0" xfId="0" applyFont="1" applyAlignment="1">
      <alignment horizontal="justify" vertical="center" readingOrder="1"/>
    </xf>
    <xf numFmtId="0" fontId="6" fillId="6" borderId="0" xfId="0" applyFont="1" applyFill="1" applyAlignment="1">
      <alignment vertical="center"/>
    </xf>
    <xf numFmtId="0" fontId="6" fillId="8" borderId="0" xfId="0" applyFont="1" applyFill="1" applyAlignment="1">
      <alignment vertical="center"/>
    </xf>
    <xf numFmtId="0" fontId="7" fillId="2" borderId="0" xfId="0" applyFont="1" applyFill="1" applyAlignment="1">
      <alignment vertical="center"/>
    </xf>
    <xf numFmtId="0" fontId="6" fillId="9" borderId="0" xfId="0" applyFont="1" applyFill="1" applyAlignment="1">
      <alignment vertical="center"/>
    </xf>
    <xf numFmtId="0" fontId="9" fillId="7" borderId="0" xfId="0" applyFont="1" applyFill="1" applyAlignment="1">
      <alignment horizontal="left" vertical="center" wrapText="1"/>
    </xf>
    <xf numFmtId="0" fontId="11" fillId="3" borderId="52" xfId="0" applyFont="1" applyFill="1" applyBorder="1" applyAlignment="1">
      <alignment horizontal="center" vertical="center" wrapText="1"/>
    </xf>
    <xf numFmtId="0" fontId="12" fillId="0" borderId="52" xfId="0" applyFont="1" applyBorder="1" applyAlignment="1">
      <alignment vertical="center"/>
    </xf>
    <xf numFmtId="0" fontId="2" fillId="2" borderId="0" xfId="0" applyFont="1" applyFill="1" applyAlignment="1">
      <alignment vertical="center"/>
    </xf>
    <xf numFmtId="0" fontId="2" fillId="7" borderId="0" xfId="0" applyFont="1" applyFill="1" applyAlignment="1">
      <alignment vertical="center"/>
    </xf>
    <xf numFmtId="0" fontId="2" fillId="0" borderId="52" xfId="0" applyFont="1" applyBorder="1" applyAlignment="1">
      <alignment vertical="center"/>
    </xf>
    <xf numFmtId="0" fontId="12" fillId="0" borderId="53" xfId="0" applyFont="1" applyBorder="1" applyAlignment="1">
      <alignment vertical="center"/>
    </xf>
    <xf numFmtId="0" fontId="2" fillId="0" borderId="53" xfId="0" applyFont="1" applyBorder="1" applyAlignment="1">
      <alignment vertical="center"/>
    </xf>
    <xf numFmtId="0" fontId="11" fillId="3" borderId="54" xfId="0" applyFont="1" applyFill="1" applyBorder="1" applyAlignment="1">
      <alignment horizontal="center" vertical="center" wrapText="1"/>
    </xf>
    <xf numFmtId="0" fontId="12" fillId="0" borderId="53" xfId="0" applyFont="1" applyBorder="1" applyAlignment="1">
      <alignment vertical="center" wrapText="1"/>
    </xf>
    <xf numFmtId="0" fontId="2" fillId="0" borderId="53" xfId="0" applyFont="1" applyBorder="1" applyAlignment="1">
      <alignment vertical="center" wrapText="1"/>
    </xf>
    <xf numFmtId="0" fontId="8" fillId="2" borderId="0" xfId="0" applyFont="1" applyFill="1" applyAlignment="1">
      <alignment horizontal="left" vertical="center" wrapText="1"/>
    </xf>
    <xf numFmtId="0" fontId="9" fillId="2" borderId="0" xfId="0" applyFont="1" applyFill="1" applyAlignment="1">
      <alignment horizontal="left" vertical="center" wrapText="1"/>
    </xf>
    <xf numFmtId="0" fontId="4" fillId="7" borderId="0" xfId="0" applyFont="1" applyFill="1" applyAlignment="1">
      <alignment horizontal="left" vertical="center" wrapText="1"/>
    </xf>
    <xf numFmtId="0" fontId="2" fillId="0" borderId="16" xfId="0" applyFont="1" applyBorder="1" applyAlignment="1">
      <alignment horizontal="center" vertical="center"/>
    </xf>
    <xf numFmtId="0" fontId="2" fillId="0" borderId="0" xfId="0" applyFont="1" applyAlignment="1">
      <alignment horizontal="center" vertical="center"/>
    </xf>
    <xf numFmtId="0" fontId="4" fillId="4" borderId="56" xfId="0" applyFont="1" applyFill="1" applyBorder="1" applyAlignment="1">
      <alignment horizontal="center" vertical="center" wrapText="1"/>
    </xf>
    <xf numFmtId="0" fontId="2" fillId="10" borderId="0" xfId="0" applyFont="1" applyFill="1" applyAlignment="1">
      <alignment vertical="center"/>
    </xf>
    <xf numFmtId="0" fontId="2" fillId="4" borderId="0" xfId="0" applyFont="1" applyFill="1" applyAlignment="1">
      <alignment vertical="center"/>
    </xf>
    <xf numFmtId="0" fontId="4" fillId="4" borderId="0" xfId="0" applyFont="1" applyFill="1" applyAlignment="1">
      <alignment vertical="center"/>
    </xf>
    <xf numFmtId="0" fontId="11" fillId="3" borderId="0" xfId="0" applyFont="1" applyFill="1" applyAlignment="1">
      <alignment horizontal="center" vertical="center" wrapText="1"/>
    </xf>
    <xf numFmtId="0" fontId="2" fillId="0" borderId="57" xfId="0" applyFont="1" applyBorder="1" applyAlignment="1">
      <alignment horizontal="center" vertical="center"/>
    </xf>
    <xf numFmtId="0" fontId="11" fillId="3" borderId="11"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39" fillId="7" borderId="0" xfId="0" applyFont="1" applyFill="1" applyAlignment="1">
      <alignment vertical="center"/>
    </xf>
    <xf numFmtId="0" fontId="39" fillId="2" borderId="0" xfId="0" applyFont="1" applyFill="1" applyAlignment="1">
      <alignment vertical="center"/>
    </xf>
    <xf numFmtId="0" fontId="4" fillId="11" borderId="1" xfId="0" applyFont="1" applyFill="1" applyBorder="1" applyAlignment="1">
      <alignment horizontal="left" vertical="center" wrapText="1"/>
    </xf>
    <xf numFmtId="0" fontId="2" fillId="11" borderId="0" xfId="0" applyFont="1" applyFill="1" applyAlignment="1">
      <alignment vertical="center"/>
    </xf>
    <xf numFmtId="0" fontId="2" fillId="11" borderId="53" xfId="0" applyFont="1" applyFill="1" applyBorder="1" applyAlignment="1">
      <alignment vertical="center"/>
    </xf>
    <xf numFmtId="0" fontId="12" fillId="11" borderId="53" xfId="0" applyFont="1" applyFill="1" applyBorder="1" applyAlignment="1">
      <alignment vertical="center" wrapText="1"/>
    </xf>
    <xf numFmtId="0" fontId="12" fillId="11" borderId="52" xfId="0" applyFont="1" applyFill="1" applyBorder="1" applyAlignment="1">
      <alignment vertical="center"/>
    </xf>
    <xf numFmtId="0" fontId="12" fillId="2" borderId="52" xfId="0" applyFont="1" applyFill="1" applyBorder="1" applyAlignment="1">
      <alignment vertical="center" wrapText="1"/>
    </xf>
    <xf numFmtId="0" fontId="2" fillId="2" borderId="52" xfId="0" applyFont="1" applyFill="1" applyBorder="1" applyAlignment="1">
      <alignment vertical="center" wrapText="1"/>
    </xf>
    <xf numFmtId="0" fontId="2" fillId="2" borderId="52" xfId="0" applyFont="1" applyFill="1" applyBorder="1" applyAlignment="1">
      <alignment vertical="center"/>
    </xf>
    <xf numFmtId="0" fontId="39" fillId="2" borderId="52" xfId="0" applyFont="1" applyFill="1" applyBorder="1" applyAlignment="1">
      <alignment vertical="center" wrapText="1"/>
    </xf>
    <xf numFmtId="0" fontId="42" fillId="3" borderId="9" xfId="0" applyFont="1" applyFill="1" applyBorder="1" applyAlignment="1">
      <alignment horizontal="center" vertical="center" wrapText="1"/>
    </xf>
    <xf numFmtId="0" fontId="39" fillId="0" borderId="57" xfId="0" applyFont="1" applyBorder="1" applyAlignment="1">
      <alignment horizontal="center" vertical="center"/>
    </xf>
    <xf numFmtId="0" fontId="42" fillId="3" borderId="54" xfId="0" applyFont="1" applyFill="1" applyBorder="1" applyAlignment="1">
      <alignment horizontal="center" vertical="center" wrapText="1"/>
    </xf>
    <xf numFmtId="0" fontId="39" fillId="0" borderId="52" xfId="0" applyFont="1" applyBorder="1" applyAlignment="1">
      <alignment vertical="center"/>
    </xf>
    <xf numFmtId="0" fontId="41" fillId="2" borderId="52" xfId="0" applyFont="1" applyFill="1" applyBorder="1" applyAlignment="1">
      <alignment vertical="center" wrapText="1"/>
    </xf>
    <xf numFmtId="0" fontId="42" fillId="3" borderId="52" xfId="0" applyFont="1" applyFill="1" applyBorder="1" applyAlignment="1">
      <alignment horizontal="center" vertical="center" wrapText="1"/>
    </xf>
    <xf numFmtId="0" fontId="42" fillId="3" borderId="58" xfId="0" applyFont="1" applyFill="1" applyBorder="1" applyAlignment="1">
      <alignment horizontal="center" vertical="center" wrapText="1"/>
    </xf>
    <xf numFmtId="0" fontId="12" fillId="0" borderId="58" xfId="0" applyFont="1" applyBorder="1" applyAlignment="1">
      <alignment vertical="center"/>
    </xf>
    <xf numFmtId="166" fontId="35" fillId="6" borderId="1" xfId="5" applyFont="1" applyFill="1" applyBorder="1" applyAlignment="1">
      <alignment horizontal="center" vertical="center"/>
    </xf>
    <xf numFmtId="2" fontId="35" fillId="6" borderId="1" xfId="0" applyNumberFormat="1" applyFont="1" applyFill="1" applyBorder="1" applyAlignment="1">
      <alignment horizontal="center" vertical="center"/>
    </xf>
    <xf numFmtId="168" fontId="35" fillId="6" borderId="5" xfId="0" applyNumberFormat="1" applyFont="1" applyFill="1" applyBorder="1" applyAlignment="1">
      <alignment horizontal="center" vertical="center"/>
    </xf>
    <xf numFmtId="166" fontId="35" fillId="6" borderId="17" xfId="5" applyFont="1" applyFill="1" applyBorder="1" applyAlignment="1">
      <alignment horizontal="center" vertical="center"/>
    </xf>
    <xf numFmtId="169" fontId="35" fillId="6" borderId="17" xfId="0" applyNumberFormat="1" applyFont="1" applyFill="1" applyBorder="1" applyAlignment="1">
      <alignment horizontal="center" vertical="center"/>
    </xf>
    <xf numFmtId="169" fontId="35" fillId="6" borderId="34" xfId="0" applyNumberFormat="1" applyFont="1" applyFill="1" applyBorder="1" applyAlignment="1">
      <alignment horizontal="center" vertical="center"/>
    </xf>
    <xf numFmtId="166" fontId="5" fillId="8" borderId="0" xfId="5" applyFont="1" applyFill="1" applyAlignment="1">
      <alignment horizontal="center" vertical="center"/>
    </xf>
    <xf numFmtId="166" fontId="6" fillId="8" borderId="5" xfId="5" applyFont="1" applyFill="1" applyBorder="1" applyAlignment="1">
      <alignment horizontal="center" vertical="center"/>
    </xf>
    <xf numFmtId="166" fontId="6" fillId="8" borderId="45" xfId="5" applyFont="1" applyFill="1" applyBorder="1" applyAlignment="1">
      <alignment horizontal="center" vertical="center"/>
    </xf>
    <xf numFmtId="169" fontId="6" fillId="8" borderId="1" xfId="0" applyNumberFormat="1" applyFont="1" applyFill="1" applyBorder="1" applyAlignment="1">
      <alignment horizontal="center" vertical="center"/>
    </xf>
    <xf numFmtId="169" fontId="6" fillId="0" borderId="0" xfId="0" applyNumberFormat="1" applyFont="1" applyAlignment="1">
      <alignment vertical="center"/>
    </xf>
    <xf numFmtId="165" fontId="2" fillId="0" borderId="0" xfId="0" applyNumberFormat="1" applyFont="1" applyAlignment="1">
      <alignment vertical="center"/>
    </xf>
    <xf numFmtId="3" fontId="6" fillId="0" borderId="0" xfId="0" applyNumberFormat="1" applyFont="1" applyAlignment="1">
      <alignment horizontal="left" vertical="center"/>
    </xf>
    <xf numFmtId="9" fontId="6" fillId="2" borderId="0" xfId="1" applyFont="1" applyFill="1" applyAlignment="1">
      <alignment vertical="center"/>
    </xf>
    <xf numFmtId="9" fontId="6" fillId="0" borderId="0" xfId="0" applyNumberFormat="1" applyFont="1" applyAlignment="1">
      <alignment horizontal="left" vertical="center"/>
    </xf>
    <xf numFmtId="9" fontId="6" fillId="0" borderId="0" xfId="0" applyNumberFormat="1" applyFont="1" applyAlignment="1">
      <alignment vertical="center"/>
    </xf>
    <xf numFmtId="167" fontId="35" fillId="6" borderId="1" xfId="0" applyNumberFormat="1" applyFont="1" applyFill="1" applyBorder="1" applyAlignment="1">
      <alignment horizontal="center" vertical="center"/>
    </xf>
    <xf numFmtId="167" fontId="35" fillId="6" borderId="17" xfId="0" applyNumberFormat="1" applyFont="1" applyFill="1" applyBorder="1" applyAlignment="1">
      <alignment horizontal="center" vertical="center"/>
    </xf>
    <xf numFmtId="0" fontId="2" fillId="0" borderId="16" xfId="0" applyFont="1" applyBorder="1" applyAlignment="1">
      <alignment vertical="center"/>
    </xf>
    <xf numFmtId="0" fontId="2" fillId="0" borderId="16" xfId="0" applyFont="1" applyBorder="1" applyAlignment="1">
      <alignment horizontal="center" vertical="center" wrapText="1"/>
    </xf>
    <xf numFmtId="0" fontId="2" fillId="0" borderId="57" xfId="0" applyFont="1" applyBorder="1" applyAlignment="1">
      <alignment horizontal="center" vertical="center" wrapText="1"/>
    </xf>
    <xf numFmtId="0" fontId="39" fillId="0" borderId="57" xfId="0" applyFont="1" applyBorder="1" applyAlignment="1">
      <alignment horizontal="center" vertical="center" wrapText="1"/>
    </xf>
    <xf numFmtId="0" fontId="39" fillId="0" borderId="0" xfId="0" applyFont="1" applyAlignment="1">
      <alignment horizontal="center" vertical="center"/>
    </xf>
    <xf numFmtId="0" fontId="39" fillId="0" borderId="16" xfId="0" applyFont="1" applyBorder="1" applyAlignment="1">
      <alignment horizontal="center" vertical="center" wrapText="1"/>
    </xf>
    <xf numFmtId="0" fontId="39" fillId="0" borderId="16" xfId="0" applyFont="1" applyBorder="1" applyAlignment="1">
      <alignment horizontal="center" vertical="center"/>
    </xf>
    <xf numFmtId="0" fontId="4" fillId="0" borderId="16" xfId="0" applyFont="1" applyBorder="1" applyAlignment="1">
      <alignment vertical="center"/>
    </xf>
    <xf numFmtId="0" fontId="4" fillId="0" borderId="16" xfId="0" applyFont="1" applyBorder="1" applyAlignment="1">
      <alignment horizontal="left" vertical="center"/>
    </xf>
    <xf numFmtId="3" fontId="2" fillId="0" borderId="16" xfId="0" applyNumberFormat="1" applyFont="1" applyBorder="1" applyAlignment="1">
      <alignment horizontal="center" vertical="center"/>
    </xf>
    <xf numFmtId="3" fontId="39" fillId="0" borderId="16" xfId="0" applyNumberFormat="1" applyFont="1" applyBorder="1" applyAlignment="1">
      <alignment horizontal="center" vertical="center"/>
    </xf>
    <xf numFmtId="0" fontId="2" fillId="0" borderId="16" xfId="0" applyFont="1" applyBorder="1" applyAlignment="1">
      <alignment horizontal="left" vertical="center"/>
    </xf>
    <xf numFmtId="3" fontId="2" fillId="0" borderId="57" xfId="0" applyNumberFormat="1" applyFont="1" applyBorder="1" applyAlignment="1">
      <alignment horizontal="center" vertical="center"/>
    </xf>
    <xf numFmtId="3" fontId="39" fillId="0" borderId="57" xfId="0" applyNumberFormat="1" applyFont="1" applyBorder="1" applyAlignment="1">
      <alignment horizontal="center" vertical="center"/>
    </xf>
    <xf numFmtId="9" fontId="2" fillId="0" borderId="16" xfId="1" applyFont="1" applyFill="1" applyBorder="1" applyAlignment="1">
      <alignment horizontal="center" vertical="center"/>
    </xf>
    <xf numFmtId="0" fontId="2" fillId="0" borderId="16" xfId="0" applyFont="1" applyBorder="1" applyAlignment="1">
      <alignment vertical="center" wrapText="1"/>
    </xf>
    <xf numFmtId="164" fontId="2" fillId="0" borderId="16" xfId="0" applyNumberFormat="1" applyFont="1" applyBorder="1" applyAlignment="1">
      <alignment horizontal="center" vertical="center"/>
    </xf>
    <xf numFmtId="0" fontId="43" fillId="0" borderId="57" xfId="0" applyFont="1" applyBorder="1" applyAlignment="1">
      <alignment horizontal="center" vertical="center" wrapText="1"/>
    </xf>
    <xf numFmtId="0" fontId="44" fillId="0" borderId="61" xfId="0" applyFont="1" applyBorder="1" applyAlignment="1">
      <alignment horizontal="center" vertical="center" wrapText="1"/>
    </xf>
    <xf numFmtId="0" fontId="4" fillId="0" borderId="16" xfId="0" applyFont="1" applyBorder="1" applyAlignment="1">
      <alignment vertical="center" wrapText="1"/>
    </xf>
    <xf numFmtId="0" fontId="4" fillId="0" borderId="16" xfId="0" applyFont="1" applyBorder="1" applyAlignment="1">
      <alignment horizontal="center" vertical="center"/>
    </xf>
    <xf numFmtId="0" fontId="4" fillId="0" borderId="57" xfId="0" applyFont="1" applyBorder="1" applyAlignment="1">
      <alignment horizontal="center" vertical="center"/>
    </xf>
    <xf numFmtId="0" fontId="40" fillId="0" borderId="57" xfId="0" applyFont="1" applyBorder="1" applyAlignment="1">
      <alignment horizontal="center" vertical="center"/>
    </xf>
    <xf numFmtId="0" fontId="2" fillId="0" borderId="16" xfId="0" applyFont="1" applyBorder="1" applyAlignment="1">
      <alignment horizontal="left" vertical="center" wrapText="1"/>
    </xf>
    <xf numFmtId="0" fontId="43" fillId="0" borderId="57" xfId="0" applyFont="1" applyBorder="1" applyAlignment="1">
      <alignment horizontal="center" vertical="center"/>
    </xf>
    <xf numFmtId="0" fontId="3" fillId="0" borderId="0" xfId="0" applyFont="1"/>
    <xf numFmtId="0" fontId="2" fillId="0" borderId="0" xfId="0" applyFont="1" applyAlignment="1">
      <alignment horizontal="center" vertical="center" wrapText="1"/>
    </xf>
    <xf numFmtId="165" fontId="2" fillId="0" borderId="16" xfId="4" applyFont="1" applyFill="1" applyBorder="1" applyAlignment="1">
      <alignment horizontal="center" vertical="center"/>
    </xf>
    <xf numFmtId="170" fontId="6" fillId="8" borderId="1" xfId="5" applyNumberFormat="1" applyFont="1" applyFill="1" applyBorder="1" applyAlignment="1">
      <alignment horizontal="center" vertical="center"/>
    </xf>
    <xf numFmtId="170" fontId="6" fillId="8" borderId="17" xfId="5" applyNumberFormat="1" applyFont="1" applyFill="1" applyBorder="1" applyAlignment="1">
      <alignment horizontal="center" vertical="center"/>
    </xf>
    <xf numFmtId="170" fontId="35" fillId="6" borderId="1" xfId="5" applyNumberFormat="1" applyFont="1" applyFill="1" applyBorder="1" applyAlignment="1">
      <alignment horizontal="center" vertical="center"/>
    </xf>
    <xf numFmtId="170" fontId="35" fillId="0" borderId="0" xfId="0" applyNumberFormat="1" applyFont="1" applyAlignment="1">
      <alignment vertical="center"/>
    </xf>
    <xf numFmtId="0" fontId="9" fillId="7" borderId="52" xfId="0" applyFont="1" applyFill="1" applyBorder="1" applyAlignment="1">
      <alignment horizontal="center" vertical="center" wrapText="1"/>
    </xf>
    <xf numFmtId="0" fontId="39" fillId="0" borderId="59" xfId="0" applyFont="1" applyBorder="1" applyAlignment="1">
      <alignment horizontal="center" vertical="center"/>
    </xf>
    <xf numFmtId="0" fontId="39" fillId="0" borderId="60" xfId="0" applyFont="1" applyBorder="1" applyAlignment="1">
      <alignment horizontal="center" vertical="center"/>
    </xf>
    <xf numFmtId="0" fontId="4" fillId="7" borderId="0" xfId="0" applyFont="1" applyFill="1" applyAlignment="1">
      <alignment horizontal="left" vertical="center" wrapText="1"/>
    </xf>
    <xf numFmtId="0" fontId="2" fillId="4" borderId="1"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55"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37" xfId="0" applyFont="1" applyBorder="1" applyAlignment="1">
      <alignment horizontal="left" vertical="center" wrapText="1"/>
    </xf>
    <xf numFmtId="0" fontId="6" fillId="0" borderId="24" xfId="0" applyFont="1" applyBorder="1" applyAlignment="1">
      <alignment horizontal="left" vertical="center" wrapText="1"/>
    </xf>
    <xf numFmtId="0" fontId="6" fillId="0" borderId="38" xfId="0" applyFont="1" applyBorder="1" applyAlignment="1">
      <alignment horizontal="left" vertical="center" wrapText="1"/>
    </xf>
    <xf numFmtId="0" fontId="6" fillId="0" borderId="22" xfId="0" applyFont="1" applyBorder="1" applyAlignment="1">
      <alignment horizontal="left" vertical="center" wrapText="1"/>
    </xf>
    <xf numFmtId="0" fontId="6" fillId="2" borderId="20" xfId="0" applyFont="1" applyFill="1" applyBorder="1" applyAlignment="1">
      <alignment horizontal="left" vertical="center"/>
    </xf>
    <xf numFmtId="0" fontId="6" fillId="2" borderId="21" xfId="0" applyFont="1" applyFill="1" applyBorder="1" applyAlignment="1">
      <alignment horizontal="left" vertical="center"/>
    </xf>
    <xf numFmtId="0" fontId="6" fillId="2" borderId="37" xfId="0" applyFont="1" applyFill="1" applyBorder="1" applyAlignment="1">
      <alignment horizontal="left" vertical="center"/>
    </xf>
    <xf numFmtId="0" fontId="6" fillId="2" borderId="24" xfId="0" applyFont="1" applyFill="1" applyBorder="1" applyAlignment="1">
      <alignment horizontal="left" vertical="center"/>
    </xf>
    <xf numFmtId="0" fontId="6" fillId="2" borderId="38" xfId="0" applyFont="1" applyFill="1" applyBorder="1" applyAlignment="1">
      <alignment horizontal="left" vertical="center"/>
    </xf>
    <xf numFmtId="0" fontId="6" fillId="2" borderId="22" xfId="0" applyFont="1" applyFill="1" applyBorder="1" applyAlignment="1">
      <alignment horizontal="left" vertical="center"/>
    </xf>
    <xf numFmtId="0" fontId="16" fillId="4" borderId="0" xfId="0" applyFont="1" applyFill="1" applyAlignment="1">
      <alignment vertical="center" wrapText="1"/>
    </xf>
    <xf numFmtId="0" fontId="16" fillId="4" borderId="2" xfId="0" applyFont="1" applyFill="1" applyBorder="1" applyAlignment="1">
      <alignment vertical="center" wrapText="1"/>
    </xf>
    <xf numFmtId="0" fontId="5" fillId="9" borderId="1" xfId="0" applyFont="1" applyFill="1" applyBorder="1" applyAlignment="1">
      <alignment horizontal="center" vertical="center" wrapText="1"/>
    </xf>
    <xf numFmtId="0" fontId="7" fillId="5" borderId="17"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19" xfId="0" applyFont="1" applyFill="1" applyBorder="1" applyAlignment="1">
      <alignment horizontal="center"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37" xfId="0" applyFont="1" applyBorder="1" applyAlignment="1">
      <alignment horizontal="left" vertical="center"/>
    </xf>
    <xf numFmtId="0" fontId="6" fillId="0" borderId="24" xfId="0" applyFont="1" applyBorder="1" applyAlignment="1">
      <alignment horizontal="left" vertical="center"/>
    </xf>
    <xf numFmtId="0" fontId="6" fillId="0" borderId="38" xfId="0" applyFont="1" applyBorder="1" applyAlignment="1">
      <alignment horizontal="left" vertical="center"/>
    </xf>
    <xf numFmtId="0" fontId="6" fillId="0" borderId="22" xfId="0" applyFont="1" applyBorder="1" applyAlignment="1">
      <alignment horizontal="left" vertical="center"/>
    </xf>
    <xf numFmtId="0" fontId="6" fillId="2" borderId="28" xfId="0" applyFont="1" applyFill="1" applyBorder="1" applyAlignment="1">
      <alignment horizontal="left" vertical="center" wrapText="1"/>
    </xf>
    <xf numFmtId="0" fontId="6" fillId="2" borderId="33" xfId="0" applyFont="1" applyFill="1" applyBorder="1" applyAlignment="1">
      <alignment horizontal="left" vertical="center" wrapText="1"/>
    </xf>
    <xf numFmtId="0" fontId="6" fillId="2" borderId="32"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6" fillId="2" borderId="40" xfId="0" applyFont="1" applyFill="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17" fillId="6" borderId="17" xfId="0" applyFont="1" applyFill="1" applyBorder="1" applyAlignment="1">
      <alignment horizontal="left" vertical="center" wrapText="1"/>
    </xf>
    <xf numFmtId="0" fontId="19" fillId="0" borderId="20" xfId="0" quotePrefix="1" applyFont="1" applyBorder="1" applyAlignment="1">
      <alignment horizontal="left" vertical="center"/>
    </xf>
    <xf numFmtId="0" fontId="19" fillId="0" borderId="21" xfId="0" quotePrefix="1" applyFont="1" applyBorder="1" applyAlignment="1">
      <alignment horizontal="left" vertical="center"/>
    </xf>
    <xf numFmtId="0" fontId="19" fillId="0" borderId="37" xfId="0" quotePrefix="1" applyFont="1" applyBorder="1" applyAlignment="1">
      <alignment horizontal="left" vertical="center"/>
    </xf>
    <xf numFmtId="0" fontId="19" fillId="0" borderId="24" xfId="0" quotePrefix="1" applyFont="1" applyBorder="1" applyAlignment="1">
      <alignment horizontal="left" vertical="center"/>
    </xf>
    <xf numFmtId="0" fontId="19" fillId="0" borderId="38" xfId="0" quotePrefix="1" applyFont="1" applyBorder="1" applyAlignment="1">
      <alignment horizontal="left" vertical="center"/>
    </xf>
    <xf numFmtId="0" fontId="19" fillId="0" borderId="22" xfId="0" quotePrefix="1" applyFont="1" applyBorder="1" applyAlignment="1">
      <alignment horizontal="left" vertical="center"/>
    </xf>
    <xf numFmtId="0" fontId="5" fillId="4" borderId="2" xfId="0" applyFont="1" applyFill="1" applyBorder="1" applyAlignment="1">
      <alignment horizontal="center" vertical="center" wrapText="1"/>
    </xf>
    <xf numFmtId="0" fontId="5" fillId="4" borderId="0" xfId="0" applyFont="1" applyFill="1" applyAlignment="1">
      <alignment horizontal="center" vertical="center" wrapText="1"/>
    </xf>
    <xf numFmtId="0" fontId="7" fillId="5" borderId="0" xfId="0" applyFont="1" applyFill="1" applyAlignment="1">
      <alignment horizontal="left" vertical="center"/>
    </xf>
    <xf numFmtId="0" fontId="5" fillId="4" borderId="4" xfId="0" applyFont="1" applyFill="1" applyBorder="1" applyAlignment="1">
      <alignment horizontal="center" vertical="center" wrapText="1"/>
    </xf>
    <xf numFmtId="0" fontId="6" fillId="0" borderId="9" xfId="0" applyFont="1" applyBorder="1" applyAlignment="1">
      <alignment horizontal="left" vertical="center"/>
    </xf>
    <xf numFmtId="0" fontId="6" fillId="0" borderId="0" xfId="0" applyFont="1" applyAlignment="1">
      <alignment horizontal="left" vertical="center"/>
    </xf>
    <xf numFmtId="0" fontId="17" fillId="6" borderId="27" xfId="0" applyFont="1" applyFill="1" applyBorder="1" applyAlignment="1">
      <alignment horizontal="left" vertical="center" wrapText="1"/>
    </xf>
    <xf numFmtId="0" fontId="5" fillId="4" borderId="4" xfId="0" applyFont="1" applyFill="1" applyBorder="1" applyAlignment="1">
      <alignment horizontal="center" vertical="center"/>
    </xf>
    <xf numFmtId="0" fontId="6" fillId="2" borderId="42" xfId="0" applyFont="1" applyFill="1" applyBorder="1" applyAlignment="1">
      <alignment horizontal="left" vertical="center" wrapText="1"/>
    </xf>
    <xf numFmtId="0" fontId="6" fillId="2" borderId="43" xfId="0" applyFont="1" applyFill="1" applyBorder="1" applyAlignment="1">
      <alignment horizontal="left" vertical="center" wrapText="1"/>
    </xf>
    <xf numFmtId="0" fontId="6" fillId="2" borderId="44" xfId="0" applyFont="1" applyFill="1" applyBorder="1" applyAlignment="1">
      <alignment horizontal="left" vertical="center" wrapText="1"/>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5" fillId="4" borderId="0" xfId="0" applyFont="1" applyFill="1" applyAlignment="1">
      <alignment horizontal="center" vertical="center"/>
    </xf>
    <xf numFmtId="0" fontId="5" fillId="4" borderId="2" xfId="0" applyFont="1" applyFill="1" applyBorder="1" applyAlignment="1">
      <alignment horizontal="center" vertical="center"/>
    </xf>
    <xf numFmtId="0" fontId="6" fillId="0" borderId="42" xfId="0" applyFont="1" applyBorder="1" applyAlignment="1">
      <alignment horizontal="left" vertical="center" wrapText="1"/>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0" fontId="6" fillId="2" borderId="46"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6" fillId="2" borderId="50" xfId="0" applyFont="1" applyFill="1" applyBorder="1" applyAlignment="1">
      <alignment horizontal="left" vertical="center" wrapText="1"/>
    </xf>
    <xf numFmtId="0" fontId="6" fillId="2" borderId="51" xfId="0" applyFont="1" applyFill="1" applyBorder="1" applyAlignment="1">
      <alignment horizontal="left" vertical="center" wrapText="1"/>
    </xf>
    <xf numFmtId="0" fontId="6" fillId="2" borderId="48" xfId="0" applyFont="1" applyFill="1" applyBorder="1" applyAlignment="1">
      <alignment horizontal="left" vertical="center" wrapText="1"/>
    </xf>
    <xf numFmtId="0" fontId="6" fillId="2" borderId="49" xfId="0" applyFont="1" applyFill="1" applyBorder="1" applyAlignment="1">
      <alignment horizontal="left" vertical="center" wrapText="1"/>
    </xf>
    <xf numFmtId="0" fontId="6" fillId="0" borderId="23" xfId="0" applyFont="1" applyBorder="1" applyAlignment="1">
      <alignment horizontal="left" vertical="center" wrapText="1"/>
    </xf>
    <xf numFmtId="0" fontId="6" fillId="0" borderId="0" xfId="0" applyFont="1" applyAlignment="1">
      <alignment horizontal="left" vertical="center" wrapText="1"/>
    </xf>
    <xf numFmtId="0" fontId="6" fillId="0" borderId="25" xfId="0" applyFont="1" applyBorder="1" applyAlignment="1">
      <alignment horizontal="left" vertical="center" wrapText="1"/>
    </xf>
    <xf numFmtId="0" fontId="6" fillId="0" borderId="42" xfId="0" applyFont="1" applyBorder="1" applyAlignment="1">
      <alignment horizontal="left" vertical="center"/>
    </xf>
    <xf numFmtId="0" fontId="6" fillId="0" borderId="43" xfId="0" applyFont="1" applyBorder="1" applyAlignment="1">
      <alignment horizontal="left" vertical="center"/>
    </xf>
    <xf numFmtId="0" fontId="6" fillId="0" borderId="44" xfId="0" applyFont="1" applyBorder="1" applyAlignment="1">
      <alignment horizontal="left" vertical="center"/>
    </xf>
    <xf numFmtId="0" fontId="7" fillId="5" borderId="9" xfId="0" applyFont="1" applyFill="1" applyBorder="1" applyAlignment="1">
      <alignment horizontal="center" vertical="center"/>
    </xf>
    <xf numFmtId="0" fontId="7" fillId="5" borderId="0" xfId="0" applyFont="1" applyFill="1" applyAlignment="1">
      <alignment horizontal="center" vertical="center"/>
    </xf>
    <xf numFmtId="0" fontId="7" fillId="5" borderId="41" xfId="0" applyFont="1" applyFill="1" applyBorder="1" applyAlignment="1">
      <alignment horizontal="center" vertical="center"/>
    </xf>
  </cellXfs>
  <cellStyles count="6">
    <cellStyle name="Comma" xfId="2" builtinId="3"/>
    <cellStyle name="Currency" xfId="5" builtinId="4"/>
    <cellStyle name="Currency [0]" xfId="4" builtinId="7"/>
    <cellStyle name="Normal" xfId="0" builtinId="0"/>
    <cellStyle name="Normal 2" xfId="3" xr:uid="{FC1BA723-C1DC-474F-AFA2-78BDC6BD8407}"/>
    <cellStyle name="Percent" xfId="1" builtinId="5"/>
  </cellStyles>
  <dxfs count="0"/>
  <tableStyles count="0" defaultTableStyle="TableStyleMedium2" defaultPivotStyle="PivotStyleLight16"/>
  <colors>
    <mruColors>
      <color rgb="FF00146D"/>
      <color rgb="FF00B0F0"/>
      <color rgb="FFBCBEBB"/>
      <color rgb="FFFEDD00"/>
      <color rgb="FFFF6D70"/>
      <color rgb="FFB2D235"/>
      <color rgb="FFAFBEFF"/>
      <color rgb="FF585854"/>
      <color rgb="FF3366FF"/>
      <color rgb="FF526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9" dT="2025-06-19T13:18:39.64" personId="{00000000-0000-0000-0000-000000000000}" id="{A0310FA0-539A-449E-8466-F5959DE4F0A8}">
    <text>Leonardo Sarmiento - Reciclosocial</text>
  </threadedComment>
  <threadedComment ref="D9" dT="2025-06-19T13:19:02.90" personId="{00000000-0000-0000-0000-000000000000}" id="{075F3287-815D-4C76-83D2-23B1BFC30C29}">
    <text>Ismael Utrea - Reciclosocial</text>
  </threadedComment>
  <threadedComment ref="E9" dT="2025-06-19T13:56:35.88" personId="{00000000-0000-0000-0000-000000000000}" id="{BCCA535E-7B8B-47A6-A19A-B99A1CE1B25E}">
    <text>Janeth Torres Reciclosocial</text>
  </threadedComment>
  <threadedComment ref="F9" dT="2025-06-19T13:57:06.01" personId="{00000000-0000-0000-0000-000000000000}" id="{05596461-090C-46C7-9973-286D263BA769}">
    <text>Julian Jimenez Diaz</text>
  </threadedComment>
  <threadedComment ref="G9" dT="2025-07-08T20:55:58.00" personId="{00000000-0000-0000-0000-000000000000}" id="{DC04552B-5453-9241-BD95-927C64F09248}">
    <text>LUZ ESTELLA GONZALEZ - RECICLOSOCIAL</text>
  </threadedComment>
  <threadedComment ref="H9" dT="2025-07-08T20:56:18.54" personId="{00000000-0000-0000-0000-000000000000}" id="{3F8C8462-0655-F44D-ABFD-0A77271F013A}">
    <text>BLANCA CASTRO - RECICLOSOCIAL</text>
  </threadedComment>
  <threadedComment ref="I9" dT="2025-07-08T20:56:44.30" personId="{00000000-0000-0000-0000-000000000000}" id="{CE6D64A2-21DF-E04B-9B42-160F0BBF3F1F}">
    <text>ANGELA SUAREZ - RECICLOSOCIAL</text>
  </threadedComment>
  <threadedComment ref="J9" dT="2025-07-08T20:57:06.03" personId="{00000000-0000-0000-0000-000000000000}" id="{BFE35EB8-A60F-B24E-B5DB-893B065265EA}">
    <text>DAVID RIVERA - RECICLOSOCIAL</text>
  </threadedComment>
  <threadedComment ref="K9" dT="2025-07-08T20:57:38.03" personId="{00000000-0000-0000-0000-000000000000}" id="{7215625C-B713-9346-A6FB-979B08128BC4}">
    <text>JEIMMY ALMARO - RECICLOSOCIAL</text>
  </threadedComment>
  <threadedComment ref="L9" dT="2025-06-20T16:02:40.47" personId="{00000000-0000-0000-0000-000000000000}" id="{CD56172F-E77C-40B6-B6FD-A79A1E90F5C6}">
    <text>Anacleto González - Asogreen</text>
  </threadedComment>
  <threadedComment ref="M9" dT="2025-06-20T17:16:16.69" personId="{00000000-0000-0000-0000-000000000000}" id="{CCB95626-D90B-4DD6-A4A4-042EACD5D3B8}">
    <text>Luz Marina Pintor - ASOGREEN</text>
  </threadedComment>
  <threadedComment ref="N9" dT="2025-06-20T17:25:06.38" personId="{00000000-0000-0000-0000-000000000000}" id="{750AB344-B01B-406E-A635-8FC4E432C382}">
    <text>Angie Paola Lara Pintor - ASOREPCOL</text>
  </threadedComment>
  <threadedComment ref="O9" dT="2025-06-20T20:04:56.39" personId="{00000000-0000-0000-0000-000000000000}" id="{ED9A58AD-8469-4F4E-ADE2-7101DF22F05D}">
    <text>Liliana Olave Rios -Asorepcol</text>
  </threadedComment>
  <threadedComment ref="P9" dT="2025-06-21T17:35:35.13" personId="{00000000-0000-0000-0000-000000000000}" id="{00F78490-B519-A14F-9A63-1B56F1239FF8}">
    <text>Efrain Perez - ASOREPOL</text>
  </threadedComment>
  <threadedComment ref="Q9" dT="2025-06-21T17:48:59.27" personId="{00000000-0000-0000-0000-000000000000}" id="{BCC54F70-05BC-F945-8C25-829B2E54101C}">
    <text>Luz Marina - ASOREPCOL</text>
  </threadedComment>
  <threadedComment ref="R9" dT="2025-06-24T19:52:20.36" personId="{00000000-0000-0000-0000-000000000000}" id="{7A63898D-CAFC-4AF3-A918-098D0CA1EE3E}">
    <text>Maria Isabel Bermudez - Asondra</text>
  </threadedComment>
  <threadedComment ref="S9" dT="2025-06-24T19:53:44.13" personId="{00000000-0000-0000-0000-000000000000}" id="{29FFDBC5-382C-449A-8CA1-B3ABBDEBF937}">
    <text>Yuly Marcela Sanchez - Asondra</text>
  </threadedComment>
  <threadedComment ref="T9" dT="2025-07-03T11:38:48.73" personId="{00000000-0000-0000-0000-000000000000}" id="{83D393A6-7EAA-E946-8928-04AEEEEF111C}">
    <text xml:space="preserve">MARLY BUSTOS - ASOREPCOL
</text>
  </threadedComment>
  <threadedComment ref="U9" dT="2025-07-03T11:39:37.70" personId="{00000000-0000-0000-0000-000000000000}" id="{7EADFE56-9809-2641-9A32-E0FC809AF325}">
    <text>MARIA NIÑO - ASOREPCOL</text>
  </threadedComment>
  <threadedComment ref="V9" dT="2025-07-03T11:53:15.41" personId="{00000000-0000-0000-0000-000000000000}" id="{5D344E78-9A88-B347-8509-B58B1A5B7C74}">
    <text xml:space="preserve">Emilia Lopez - Aire Urbano
</text>
  </threadedComment>
  <threadedComment ref="W9" dT="2025-07-03T11:54:21.98" personId="{00000000-0000-0000-0000-000000000000}" id="{BD360E14-7CB0-5D4D-A0C2-A6FC93CAC655}">
    <text>Jose Antonio - Aire Urbano</text>
  </threadedComment>
  <threadedComment ref="X9" dT="2025-07-03T12:01:55.15" personId="{00000000-0000-0000-0000-000000000000}" id="{966751C1-2D6A-7548-A96F-C7709EA67C77}">
    <text>Brayan Grajales - Aire Urbano</text>
  </threadedComment>
  <threadedComment ref="Y9" dT="2025-07-03T12:02:57.49" personId="{00000000-0000-0000-0000-000000000000}" id="{538B57CB-1258-D841-9871-F4BEB86DAFB7}">
    <text>Hugo Leon - Aire Urbano</text>
  </threadedComment>
  <threadedComment ref="Z9" dT="2025-07-03T12:03:25.01" personId="{00000000-0000-0000-0000-000000000000}" id="{40355E8C-3AAD-9541-9FE1-D33E54D1B2EE}">
    <text>Orlando Borja - Aire Urbano</text>
  </threadedComment>
  <threadedComment ref="AA9" dT="2025-07-03T12:14:47.57" personId="{00000000-0000-0000-0000-000000000000}" id="{59819035-D0AE-C649-9CC6-D65CE8F779E5}">
    <text>Oscar Fajardo - M&amp;M Universal</text>
  </threadedComment>
  <threadedComment ref="AB9" dT="2025-07-03T12:15:29.65" personId="{00000000-0000-0000-0000-000000000000}" id="{49913EA3-CA6E-354B-9855-7A3C95C6893E}">
    <text xml:space="preserve">Leidy Viviana - M&amp;M Universal
</text>
  </threadedComment>
  <threadedComment ref="AC9" dT="2025-07-04T19:36:54.52" personId="{00000000-0000-0000-0000-000000000000}" id="{B8E0C7F1-1D9D-451D-AC4E-F2058D191B3A}">
    <text>Jhon Jairo Asocolombianita</text>
  </threadedComment>
  <threadedComment ref="AD9" dT="2025-07-07T13:17:41.26" personId="{00000000-0000-0000-0000-000000000000}" id="{7ACCE108-7C93-4F0F-BCAF-D216BDC90D20}">
    <text>Bibi Ramirez - Asocolombianita</text>
  </threadedComment>
  <threadedComment ref="AE9" dT="2025-07-07T13:34:11.94" personId="{00000000-0000-0000-0000-000000000000}" id="{39028EAC-0867-4624-B178-4B3D0B3D9250}">
    <text>Janeth Bernal - Asocolombianita</text>
  </threadedComment>
  <threadedComment ref="AF9" dT="2025-07-08T16:24:26.32" personId="{00000000-0000-0000-0000-000000000000}" id="{3F5112C7-7954-43FC-8560-FA358F81138C}">
    <text>William Perez - Asocolombianita</text>
  </threadedComment>
  <threadedComment ref="AG9" dT="2025-07-08T16:35:56.52" personId="{00000000-0000-0000-0000-000000000000}" id="{ABD5327C-88FC-48BC-97DD-DAC7094FF522}">
    <text>Omar Sarmiento - Asocolombianita</text>
  </threadedComment>
  <threadedComment ref="AH9" dT="2025-07-08T16:55:05.94" personId="{00000000-0000-0000-0000-000000000000}" id="{47DC9FFA-B1B3-4E2E-9BE3-59AABF52D5E8}">
    <text>Ilario Moreno Peña - Asocolombianita</text>
  </threadedComment>
  <threadedComment ref="AI9" dT="2025-07-08T17:37:42.73" personId="{00000000-0000-0000-0000-000000000000}" id="{7D656B77-A3AF-45D9-8CE0-8BEAE04CABB9}">
    <text>BLANCA CECILIA CORTEs - Asocolombianita</text>
  </threadedComment>
  <threadedComment ref="AJ9" dT="2025-07-08T17:43:59.33" personId="{00000000-0000-0000-0000-000000000000}" id="{FA1D6506-5F1A-4269-8331-860B29B34C23}">
    <text>Pedro Urrego - Asocolombianita</text>
  </threadedComment>
  <threadedComment ref="AK9" dT="2025-07-08T18:02:44.90" personId="{00000000-0000-0000-0000-000000000000}" id="{5F8D6105-BEA4-C04A-AF80-D0F5C6B4B7C8}">
    <text>ruben dario</text>
  </threadedComment>
  <threadedComment ref="AL9" dT="2025-07-08T18:09:55.24" personId="{00000000-0000-0000-0000-000000000000}" id="{2851DBF3-9584-674F-84E4-9048B6E0BADE}">
    <text>elizabeth benitez - ASOCOLOMBIANITA</text>
  </threadedComment>
  <threadedComment ref="AG17" dT="2025-07-08T16:38:27.89" personId="{00000000-0000-0000-0000-000000000000}" id="{5D8466E5-D6E1-47CE-B8FC-20CBA7CFB00B}">
    <text>Por el consumo</text>
  </threadedComment>
  <threadedComment ref="Q19" dT="2025-06-21T17:51:25.28" personId="{00000000-0000-0000-0000-000000000000}" id="{57724593-B10C-384F-BCFB-8A71A6381E65}">
    <text>También cuenta con locales comerciales y en ocasiones recoge en conjuntos</text>
  </threadedComment>
  <threadedComment ref="R19" dT="2025-06-21T17:51:25.28" personId="{00000000-0000-0000-0000-000000000000}" id="{7FB9C2A4-94AA-4D9F-A375-C010425090E6}">
    <text>También cuenta con locales comerciales y en ocasiones recoge en conjuntos</text>
  </threadedComment>
  <threadedComment ref="L21" dT="2025-06-20T16:06:46.65" personId="{00000000-0000-0000-0000-000000000000}" id="{3AA11CD8-9352-4F21-B2D3-DC45E01DF75D}">
    <text>Lo lleva a varias organizaciones y es formalizado</text>
  </threadedComment>
  <threadedComment ref="K26" dT="2025-07-08T20:57:51.01" personId="{00000000-0000-0000-0000-000000000000}" id="{0C48ECF1-3611-E74C-A6C5-978172A31226}">
    <text>SOLO ARL</text>
  </threadedComment>
  <threadedComment ref="B60" dT="2025-06-09T22:02:50.74" personId="{00000000-0000-0000-0000-000000000000}" id="{66F93EA6-C8FD-4621-A0D7-4708AD7DE551}">
    <text xml:space="preserve">gasolina/combustible, coste de compra de materiales a hogares o empresas, coste de acceso a zonas específicas, coste de mantenimiento del vehículo, guantes, botas, etc (moneda local / individuo)  </text>
  </threadedComment>
  <threadedComment ref="D62" dT="2025-06-19T13:32:34.62" personId="{00000000-0000-0000-0000-000000000000}" id="{D3D4109C-04B2-4D8B-8CFD-95F0499C4B88}">
    <text>Carrito de mercado</text>
  </threadedComment>
  <threadedComment ref="F62" dT="2025-06-19T15:04:29.29" personId="{00000000-0000-0000-0000-000000000000}" id="{5FDAAEFC-7AE1-4DD1-A9E7-896FFAFD94D7}">
    <text>Bicicarguero</text>
  </threadedComment>
  <threadedComment ref="I62" dT="2025-06-19T15:04:54.99" personId="{00000000-0000-0000-0000-000000000000}" id="{3D00245E-E942-4358-868A-6470AC18C746}">
    <text>Carro de mercado</text>
  </threadedComment>
  <threadedComment ref="J62" dT="2025-06-19T15:04:54.99" personId="{00000000-0000-0000-0000-000000000000}" id="{05A7F717-337F-46B7-B5AC-384500858E18}">
    <text>Carro de mercado</text>
  </threadedComment>
  <threadedComment ref="AG83" dT="2025-07-08T16:44:07.75" personId="{00000000-0000-0000-0000-000000000000}" id="{6F881CF6-EE56-41D7-98ED-59B50DB48022}">
    <text>Vive en la calle</text>
  </threadedComment>
  <threadedComment ref="AG86" dT="2025-07-08T16:44:35.24" personId="{00000000-0000-0000-0000-000000000000}" id="{9BDE7B72-82D2-42AD-8134-CAD693B37A53}">
    <text>Vicio</text>
  </threadedComment>
  <threadedComment ref="AH90" dT="2025-07-08T17:00:58.83" personId="{00000000-0000-0000-0000-000000000000}" id="{FFB6818C-C590-4B3A-BC75-48DA28455166}">
    <text>Por temas del shut</text>
  </threadedComment>
</ThreadedComments>
</file>

<file path=xl/threadedComments/threadedComment2.xml><?xml version="1.0" encoding="utf-8"?>
<ThreadedComments xmlns="http://schemas.microsoft.com/office/spreadsheetml/2018/threadedcomments" xmlns:x="http://schemas.openxmlformats.org/spreadsheetml/2006/main">
  <threadedComment ref="D125" dT="2025-07-09T15:43:18.51" personId="{00000000-0000-0000-0000-000000000000}" id="{90619C6E-F8C2-48F6-83F7-0A4429527950}">
    <text>Carreta - vehículo de tracción humana</text>
  </threadedComment>
  <threadedComment ref="D126" dT="2025-07-09T15:43:35.11" personId="{00000000-0000-0000-0000-000000000000}" id="{D2BC180D-CF75-4112-9DB1-155348DECAFA}">
    <text>Triciclo</text>
  </threadedComment>
  <threadedComment ref="G145" dT="2025-07-09T15:59:59.04" personId="{00000000-0000-0000-0000-000000000000}" id="{A9D56034-D63C-4449-9968-E09042E0C20F}">
    <text>No tienen casa</text>
  </threadedComment>
  <threadedComment ref="D172" dT="2025-07-21T11:16:02.20" personId="{00000000-0000-0000-0000-000000000000}" id="{8EC9C79C-022D-CE4B-AACD-AE9B2AC5A508}">
    <text>https://www.dane.gov.co/index.php/estadisticas-por-tema/salud/calidad-de-vida-ecv/encuesta-nacional-de-calidad-de-vida-ecv-2023?utm_source=chatgpt.com</text>
    <extLst>
      <x:ext xmlns:xltc2="http://schemas.microsoft.com/office/spreadsheetml/2020/threadedcomments2" uri="{F7C98A9C-CBB3-438F-8F68-D28B6AF4A901}">
        <xltc2:checksum>1650878228</xltc2:checksum>
        <xltc2:hyperlink startIndex="0" length="150" url="https://www.dane.gov.co/index.php/estadisticas-por-tema/salud/calidad-de-vida-ecv/encuesta-nacional-de-calidad-de-vida-ecv-2023?utm_source=chatgpt.com"/>
      </x:ext>
    </extLst>
  </threadedComment>
  <threadedComment ref="E173" dT="2025-07-09T16:42:12.74" personId="{00000000-0000-0000-0000-000000000000}" id="{984CFBE8-497D-498F-B672-A32BCDE889CB}">
    <text xml:space="preserve">FAO: Cost and affordability of healthy diets across and within countries 
ICBF: Cuánto dinero le cuesta a un colombiano alimentarse de manera saludable: estas son las cifras según Bienestar Familiar - Infobae </text>
    <extLst>
      <x:ext xmlns:xltc2="http://schemas.microsoft.com/office/spreadsheetml/2020/threadedcomments2" uri="{F7C98A9C-CBB3-438F-8F68-D28B6AF4A901}">
        <xltc2:checksum>1758898063</xltc2:checksum>
        <xltc2:hyperlink startIndex="5" length="67" url="https://openknowledge.fao.org/server/api/core/bitstreams/046eb34f-187d-4ba0-a752-ba08ba2c1693/content"/>
        <xltc2:hyperlink startIndex="81" length="128" url="https://www.infobae.com/colombia/2023/07/10/cuanto-dinero-le-cuesta-a-un-colombiano-alimentarse-de-manera-saludable-estas-son-las-cifras-segun-bienestar-familiar/#:~:text=Respecto%20a%20la%20duda%20de%20cu%C3%A1nto%20cuesta%20la,saludable%20al%20mes%20puede%20costar%20%24643.390%20por%20persona."/>
      </x:ext>
    </extLst>
  </threadedComment>
  <threadedComment ref="E173" dT="2025-07-21T11:15:23.17" personId="{00000000-0000-0000-0000-000000000000}" id="{61A36250-F90E-A342-9D36-7BFAF773F684}" parentId="{984CFBE8-497D-498F-B672-A32BCDE889CB}">
    <text/>
  </threadedComment>
  <threadedComment ref="E174" dT="2025-08-08T13:29:57.38" personId="{00000000-0000-0000-0000-000000000000}" id="{04CB7885-30CB-491B-BDF4-D4E8A6DE8CB9}">
    <text xml:space="preserve">Costo vivienda promedio Bogotá: Arriendos en Bogotá: precios por barrios y localidades 
Estimando un costo de $43.000 por m2, para un hogar de 40 m2 sería un costo total de $1.720.000
Decreto 2060 de 2004 - Gestor Normativo - Función Pública </text>
    <extLst>
      <x:ext xmlns:xltc2="http://schemas.microsoft.com/office/spreadsheetml/2020/threadedcomments2" uri="{F7C98A9C-CBB3-438F-8F68-D28B6AF4A901}">
        <xltc2:checksum>761971814</xltc2:checksum>
        <xltc2:hyperlink startIndex="32" length="54" url="https://www.canalcapital.gov.co/economia/arriendos-bogota-precios"/>
        <xltc2:hyperlink startIndex="186" length="57" url="https://www.funcionpublica.gov.co/eva/gestornormativo/norma.php?i=14128&amp;utm_source=chatgpt.com"/>
      </x:ext>
    </extLst>
  </threadedComment>
  <threadedComment ref="E175" dT="2025-07-09T16:42:41.55" personId="{00000000-0000-0000-0000-000000000000}" id="{B7D8C96D-0CE1-4254-9319-3CE2CE5E4492}">
    <text xml:space="preserve">Coste de afiliación en salario mínimo mas, cuota de copago por asistencias a citas medicas y valores asociados a medicamentos: Porcentajes de salud y pensión – Gerencie.com   
Copago: Cuotas Moderadoras y Copagos 2025 - Circular Externa 23 de 2024 - CONSULTORSALUD 
</text>
    <extLst>
      <x:ext xmlns:xltc2="http://schemas.microsoft.com/office/spreadsheetml/2020/threadedcomments2" uri="{F7C98A9C-CBB3-438F-8F68-D28B6AF4A901}">
        <xltc2:checksum>2788692100</xltc2:checksum>
        <xltc2:hyperlink startIndex="127" length="45" url="https://www.gerencie.com/porcentaje-de-salud-y-pension-de-empleado-y-empleador.html"/>
        <xltc2:hyperlink startIndex="185" length="80" url="https://consultorsalud.com/cuotas-moderadoras-y-copagos-2025-circular-externa-23-de-2024/"/>
      </x:ext>
    </extLst>
  </threadedComment>
  <threadedComment ref="E176" dT="2025-07-09T16:55:37.58" personId="{00000000-0000-0000-0000-000000000000}" id="{27368BCD-1266-4742-9B4B-7350A947B43C}">
    <text xml:space="preserve">Transporte + utiles + uniformes
Informe: Coste medio del material escolar en 2023 | WorldRemit </text>
    <extLst>
      <x:ext xmlns:xltc2="http://schemas.microsoft.com/office/spreadsheetml/2020/threadedcomments2" uri="{F7C98A9C-CBB3-438F-8F68-D28B6AF4A901}">
        <xltc2:checksum>3849608731</xltc2:checksum>
        <xltc2:hyperlink startIndex="42" length="53" url="https://www.worldremit.com/es/back-to-school"/>
      </x:ext>
    </extLst>
  </threadedComment>
  <threadedComment ref="E177" dT="2025-08-06T21:08:26.50" personId="{00000000-0000-0000-0000-000000000000}" id="{239E44E1-2A4D-4B67-8812-46EFA63FA1B1}">
    <text xml:space="preserve">Costo de transporte: Situación financiera de la movilidad urbana en Bogotá 
Al 2025 Bogotá se encuentra $3.200. 
Se dispone de $200.000 valor del subsidio de transporte en Colombia y $50.000 por valor en vestimenta. 
</text>
    <extLst>
      <x:ext xmlns:xltc2="http://schemas.microsoft.com/office/spreadsheetml/2020/threadedcomments2" uri="{F7C98A9C-CBB3-438F-8F68-D28B6AF4A901}">
        <xltc2:checksum>2419940602</xltc2:checksum>
        <xltc2:hyperlink startIndex="21" length="53" url="https://repositorio.cepal.org/server/api/core/bitstreams/a0cb30d2-cb1f-4e23-9c0d-092682678657/content"/>
      </x:ext>
    </extLst>
  </threadedComment>
  <threadedComment ref="E215" dT="2025-07-09T18:53:46.50" personId="{00000000-0000-0000-0000-000000000000}" id="{0CDE0B54-78CC-4556-8640-A358DB1C480B}">
    <text xml:space="preserve">Radiografía del mercado laboral agropecuario - SAC - Sociedad de Agricultores de Colombia </text>
    <extLst>
      <x:ext xmlns:xltc2="http://schemas.microsoft.com/office/spreadsheetml/2020/threadedcomments2" uri="{F7C98A9C-CBB3-438F-8F68-D28B6AF4A901}">
        <xltc2:checksum>241102765</xltc2:checksum>
        <xltc2:hyperlink startIndex="0" length="89" url="https://sac.org.co/radiografia-del-mercado-laboral-agropecuario/?utm_source=chatgpt.com"/>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D26D-58E6-4B13-B3DA-2DFBBC0E86E2}">
  <dimension ref="A1:BR115"/>
  <sheetViews>
    <sheetView showGridLines="0" topLeftCell="A8" zoomScale="60" zoomScaleNormal="60" workbookViewId="0">
      <pane xSplit="2" ySplit="2" topLeftCell="C21" activePane="bottomRight" state="frozen"/>
      <selection pane="topRight" activeCell="C8" sqref="C8"/>
      <selection pane="bottomLeft" activeCell="A10" sqref="A10"/>
      <selection pane="bottomRight" activeCell="AL21" sqref="AL21"/>
    </sheetView>
  </sheetViews>
  <sheetFormatPr defaultColWidth="9.1796875" defaultRowHeight="15" x14ac:dyDescent="0.35"/>
  <cols>
    <col min="1" max="1" width="30.81640625" style="3" customWidth="1"/>
    <col min="2" max="2" width="57.1796875" style="3" customWidth="1"/>
    <col min="3" max="13" width="24.453125" style="120" customWidth="1"/>
    <col min="14" max="14" width="24.453125" customWidth="1"/>
    <col min="15" max="38" width="24.453125" style="120" customWidth="1"/>
    <col min="39" max="39" width="12.54296875" style="3" bestFit="1" customWidth="1"/>
    <col min="40" max="40" width="9.1796875" style="3"/>
    <col min="41" max="41" width="28.1796875" style="3" customWidth="1"/>
    <col min="42" max="42" width="9.1796875" style="3"/>
    <col min="43" max="43" width="26.453125" style="3" customWidth="1"/>
    <col min="44" max="44" width="9.1796875" style="3"/>
    <col min="45" max="45" width="29.54296875" style="3" customWidth="1"/>
    <col min="46" max="46" width="9.1796875" style="3"/>
    <col min="47" max="47" width="29.54296875" style="3" customWidth="1"/>
    <col min="48" max="48" width="9.1796875" style="3"/>
    <col min="49" max="49" width="25.1796875" style="3" customWidth="1"/>
    <col min="50" max="50" width="9.1796875" style="3"/>
    <col min="51" max="51" width="18.453125" style="3" customWidth="1"/>
    <col min="52" max="52" width="9.1796875" style="3"/>
    <col min="53" max="53" width="41.453125" style="3" customWidth="1"/>
    <col min="54" max="54" width="33.54296875" style="3" customWidth="1"/>
    <col min="55" max="55" width="79.453125" style="3" customWidth="1"/>
    <col min="56" max="56" width="9.1796875" style="3"/>
    <col min="57" max="57" width="49.81640625" style="3" customWidth="1"/>
    <col min="58" max="58" width="9.1796875" style="3"/>
    <col min="59" max="59" width="54.453125" style="3" customWidth="1"/>
    <col min="60" max="61" width="9.1796875" style="3"/>
    <col min="62" max="62" width="42.453125" style="3" customWidth="1"/>
    <col min="63" max="63" width="9.1796875" style="3"/>
    <col min="64" max="64" width="34.54296875" style="3" customWidth="1"/>
    <col min="65" max="65" width="9.1796875" style="3"/>
    <col min="66" max="66" width="67.1796875" style="3" bestFit="1" customWidth="1"/>
    <col min="67" max="67" width="9.1796875" style="3"/>
    <col min="68" max="68" width="77" style="3" bestFit="1" customWidth="1"/>
    <col min="69" max="69" width="9.1796875" style="3"/>
    <col min="70" max="70" width="75.1796875" style="3" bestFit="1" customWidth="1"/>
    <col min="71" max="16384" width="9.1796875" style="3"/>
  </cols>
  <sheetData>
    <row r="1" spans="1:70" s="108" customFormat="1" ht="18.75" customHeight="1" x14ac:dyDescent="0.35">
      <c r="A1" s="116"/>
      <c r="B1" s="116"/>
      <c r="C1" s="117"/>
      <c r="D1" s="117"/>
      <c r="E1" s="117"/>
      <c r="F1" s="117"/>
      <c r="G1" s="117"/>
      <c r="H1" s="117"/>
      <c r="I1" s="117"/>
      <c r="J1" s="117"/>
      <c r="K1" s="117"/>
      <c r="L1" s="117"/>
      <c r="M1" s="117"/>
      <c r="N1" s="130"/>
      <c r="O1" s="117"/>
      <c r="P1" s="117"/>
      <c r="Q1" s="117"/>
      <c r="R1" s="117"/>
      <c r="S1" s="117"/>
      <c r="T1" s="117"/>
      <c r="U1" s="117"/>
      <c r="V1" s="117"/>
      <c r="W1" s="117"/>
      <c r="X1" s="117"/>
      <c r="Y1" s="117"/>
      <c r="Z1" s="117"/>
      <c r="AA1" s="117"/>
      <c r="AB1" s="117"/>
      <c r="AC1" s="117"/>
      <c r="AD1" s="117"/>
      <c r="AE1" s="117"/>
      <c r="AF1" s="117"/>
      <c r="AG1" s="117"/>
      <c r="AH1" s="117"/>
      <c r="AI1" s="117"/>
      <c r="AJ1" s="117"/>
      <c r="AK1" s="117"/>
      <c r="AL1" s="117"/>
    </row>
    <row r="2" spans="1:70" s="109" customFormat="1" ht="18.75" customHeight="1" x14ac:dyDescent="0.35">
      <c r="A2" s="201" t="s">
        <v>0</v>
      </c>
      <c r="B2" s="201"/>
      <c r="C2" s="118"/>
      <c r="D2" s="118"/>
      <c r="E2" s="118"/>
      <c r="F2" s="118"/>
      <c r="G2" s="118"/>
      <c r="H2" s="118"/>
      <c r="I2" s="118"/>
      <c r="J2" s="118"/>
      <c r="K2" s="118"/>
      <c r="L2" s="118"/>
      <c r="M2" s="118"/>
      <c r="N2" s="129"/>
      <c r="O2" s="118"/>
      <c r="P2" s="118"/>
      <c r="Q2" s="118"/>
      <c r="R2" s="118"/>
      <c r="S2" s="118"/>
      <c r="T2" s="118"/>
      <c r="U2" s="118"/>
      <c r="V2" s="118"/>
      <c r="W2" s="118"/>
      <c r="X2" s="118"/>
      <c r="Y2" s="118"/>
      <c r="Z2" s="118"/>
      <c r="AA2" s="118"/>
      <c r="AB2" s="118"/>
      <c r="AC2" s="118"/>
      <c r="AD2" s="118"/>
      <c r="AE2" s="118"/>
      <c r="AF2" s="118"/>
      <c r="AG2" s="118"/>
      <c r="AH2" s="118"/>
      <c r="AI2" s="118"/>
      <c r="AJ2" s="118"/>
      <c r="AK2" s="118"/>
      <c r="AL2" s="118"/>
    </row>
    <row r="3" spans="1:70" s="109" customFormat="1" ht="18.75" customHeight="1" x14ac:dyDescent="0.35">
      <c r="A3" s="201"/>
      <c r="B3" s="201"/>
      <c r="C3" s="118"/>
      <c r="D3" s="118"/>
      <c r="E3" s="118"/>
      <c r="F3" s="118"/>
      <c r="G3" s="118"/>
      <c r="H3" s="118"/>
      <c r="I3" s="118"/>
      <c r="J3" s="118"/>
      <c r="K3" s="118"/>
      <c r="L3" s="118"/>
      <c r="M3" s="118"/>
      <c r="N3" s="129"/>
      <c r="O3" s="118"/>
      <c r="P3" s="118"/>
      <c r="Q3" s="118"/>
      <c r="R3" s="118"/>
      <c r="S3" s="118"/>
      <c r="T3" s="118"/>
      <c r="U3" s="118"/>
      <c r="V3" s="118"/>
      <c r="W3" s="118"/>
      <c r="X3" s="118"/>
      <c r="Y3" s="118"/>
      <c r="Z3" s="118"/>
      <c r="AA3" s="118"/>
      <c r="AB3" s="118"/>
      <c r="AC3" s="118"/>
      <c r="AD3" s="118"/>
      <c r="AE3" s="118"/>
      <c r="AF3" s="118"/>
      <c r="AG3" s="118"/>
      <c r="AH3" s="118"/>
      <c r="AI3" s="118"/>
      <c r="AJ3" s="118"/>
      <c r="AK3" s="118"/>
      <c r="AL3" s="118"/>
    </row>
    <row r="4" spans="1:70" s="109" customFormat="1" ht="18.75" customHeight="1" x14ac:dyDescent="0.35">
      <c r="A4" s="201"/>
      <c r="B4" s="201"/>
      <c r="C4" s="118"/>
      <c r="D4" s="118"/>
      <c r="E4" s="118"/>
      <c r="F4" s="118"/>
      <c r="G4" s="118"/>
      <c r="H4" s="118"/>
      <c r="I4" s="118"/>
      <c r="J4" s="118"/>
      <c r="K4" s="118"/>
      <c r="L4" s="118"/>
      <c r="M4" s="118"/>
      <c r="N4" s="129"/>
      <c r="O4" s="118"/>
      <c r="P4" s="118"/>
      <c r="Q4" s="118"/>
      <c r="R4" s="118"/>
      <c r="S4" s="118"/>
      <c r="T4" s="118"/>
      <c r="U4" s="118"/>
      <c r="V4" s="118"/>
      <c r="W4" s="118"/>
      <c r="X4" s="118"/>
      <c r="Y4" s="118"/>
      <c r="Z4" s="118"/>
      <c r="AA4" s="118"/>
      <c r="AB4" s="118"/>
      <c r="AC4" s="118"/>
      <c r="AD4" s="118"/>
      <c r="AE4" s="118"/>
      <c r="AF4" s="118"/>
      <c r="AG4" s="118"/>
      <c r="AH4" s="118"/>
      <c r="AI4" s="118"/>
      <c r="AJ4" s="118"/>
      <c r="AK4" s="118"/>
      <c r="AL4" s="118"/>
    </row>
    <row r="5" spans="1:70" s="109" customFormat="1" ht="18.75" customHeight="1" x14ac:dyDescent="0.35">
      <c r="A5" s="201"/>
      <c r="B5" s="201"/>
      <c r="C5" s="118"/>
      <c r="D5" s="118"/>
      <c r="E5" s="118"/>
      <c r="F5" s="118"/>
      <c r="G5" s="118"/>
      <c r="H5" s="118"/>
      <c r="I5" s="118"/>
      <c r="J5" s="118"/>
      <c r="K5" s="118"/>
      <c r="L5" s="118"/>
      <c r="M5" s="118"/>
      <c r="N5" s="129"/>
      <c r="O5" s="118"/>
      <c r="P5" s="118"/>
      <c r="Q5" s="118"/>
      <c r="R5" s="118"/>
      <c r="S5" s="118"/>
      <c r="T5" s="118"/>
      <c r="U5" s="118"/>
      <c r="V5" s="118"/>
      <c r="W5" s="118"/>
      <c r="X5" s="118"/>
      <c r="Y5" s="118"/>
      <c r="Z5" s="118"/>
      <c r="AA5" s="118"/>
      <c r="AB5" s="118"/>
      <c r="AC5" s="118"/>
      <c r="AD5" s="118"/>
      <c r="AE5" s="118"/>
      <c r="AF5" s="118"/>
      <c r="AG5" s="118"/>
      <c r="AH5" s="118"/>
      <c r="AI5" s="118"/>
      <c r="AJ5" s="118"/>
      <c r="AK5" s="118"/>
      <c r="AL5" s="118"/>
    </row>
    <row r="6" spans="1:70" s="109" customFormat="1" ht="18.75" customHeight="1" x14ac:dyDescent="0.35">
      <c r="A6" s="201"/>
      <c r="B6" s="201"/>
      <c r="C6" s="118"/>
      <c r="D6" s="118"/>
      <c r="E6" s="118"/>
      <c r="F6" s="118"/>
      <c r="G6" s="118"/>
      <c r="H6" s="118"/>
      <c r="I6" s="118"/>
      <c r="J6" s="118"/>
      <c r="K6" s="118"/>
      <c r="L6" s="118"/>
      <c r="M6" s="118"/>
      <c r="N6" s="129"/>
      <c r="O6" s="118"/>
      <c r="P6" s="118"/>
      <c r="Q6" s="118"/>
      <c r="R6" s="118"/>
      <c r="S6" s="118"/>
      <c r="T6" s="118"/>
      <c r="U6" s="118"/>
      <c r="V6" s="118"/>
      <c r="W6" s="118"/>
      <c r="X6" s="118"/>
      <c r="Y6" s="118"/>
      <c r="Z6" s="118"/>
      <c r="AA6" s="118"/>
      <c r="AB6" s="118"/>
      <c r="AC6" s="118"/>
      <c r="AD6" s="118"/>
      <c r="AE6" s="118"/>
      <c r="AF6" s="118"/>
      <c r="AG6" s="118"/>
      <c r="AH6" s="118"/>
      <c r="AI6" s="118"/>
      <c r="AJ6" s="118"/>
      <c r="AK6" s="118"/>
      <c r="AL6" s="118"/>
    </row>
    <row r="7" spans="1:70" s="109" customFormat="1" ht="18.75" customHeight="1" x14ac:dyDescent="0.35">
      <c r="A7" s="201"/>
      <c r="B7" s="201"/>
      <c r="C7" s="118"/>
      <c r="D7" s="118"/>
      <c r="E7" s="118"/>
      <c r="F7" s="118"/>
      <c r="G7" s="118"/>
      <c r="H7" s="118"/>
      <c r="I7" s="118"/>
      <c r="J7" s="118"/>
      <c r="K7" s="118"/>
      <c r="L7" s="118"/>
      <c r="M7" s="118"/>
      <c r="N7" s="129"/>
      <c r="O7" s="118"/>
      <c r="P7" s="118"/>
      <c r="Q7" s="118"/>
      <c r="R7" s="118"/>
      <c r="S7" s="118"/>
      <c r="T7" s="118"/>
      <c r="U7" s="118"/>
      <c r="V7" s="118"/>
      <c r="W7" s="118"/>
      <c r="X7" s="118"/>
      <c r="Y7" s="118"/>
      <c r="Z7" s="118"/>
      <c r="AA7" s="118"/>
      <c r="AB7" s="118"/>
      <c r="AC7" s="118"/>
      <c r="AD7" s="118"/>
      <c r="AE7" s="118"/>
      <c r="AF7" s="118"/>
      <c r="AG7" s="118"/>
      <c r="AH7" s="118"/>
      <c r="AI7" s="118"/>
      <c r="AJ7" s="118"/>
      <c r="AK7" s="118"/>
      <c r="AL7" s="118"/>
    </row>
    <row r="8" spans="1:70" ht="33" customHeight="1" x14ac:dyDescent="0.35">
      <c r="A8" s="13"/>
      <c r="B8" s="105"/>
      <c r="C8" s="105" t="s">
        <v>478</v>
      </c>
      <c r="D8" s="198" t="s">
        <v>478</v>
      </c>
      <c r="E8" s="198"/>
      <c r="F8" s="198"/>
      <c r="G8" s="198"/>
      <c r="H8" s="198"/>
      <c r="I8" s="198"/>
      <c r="J8" s="198"/>
      <c r="K8" s="198"/>
      <c r="L8" s="105" t="s">
        <v>478</v>
      </c>
      <c r="M8" s="105" t="s">
        <v>478</v>
      </c>
      <c r="N8" s="105" t="s">
        <v>478</v>
      </c>
      <c r="O8" s="105" t="s">
        <v>478</v>
      </c>
      <c r="P8" s="105" t="s">
        <v>478</v>
      </c>
      <c r="Q8" s="105" t="s">
        <v>478</v>
      </c>
      <c r="R8" s="105" t="s">
        <v>478</v>
      </c>
      <c r="S8" s="105" t="s">
        <v>478</v>
      </c>
      <c r="T8" s="105" t="s">
        <v>478</v>
      </c>
      <c r="U8" s="105" t="s">
        <v>478</v>
      </c>
      <c r="V8" s="105" t="s">
        <v>478</v>
      </c>
      <c r="W8" s="105" t="s">
        <v>478</v>
      </c>
      <c r="X8" s="105" t="s">
        <v>478</v>
      </c>
      <c r="Y8" s="105" t="s">
        <v>478</v>
      </c>
      <c r="Z8" s="105" t="s">
        <v>478</v>
      </c>
      <c r="AA8" s="105" t="s">
        <v>478</v>
      </c>
      <c r="AB8" s="105" t="s">
        <v>478</v>
      </c>
      <c r="AC8" s="105" t="s">
        <v>478</v>
      </c>
      <c r="AD8" s="105" t="s">
        <v>478</v>
      </c>
      <c r="AE8" s="105" t="s">
        <v>478</v>
      </c>
      <c r="AF8" s="105" t="s">
        <v>478</v>
      </c>
      <c r="AG8" s="105" t="s">
        <v>478</v>
      </c>
      <c r="AH8" s="105" t="s">
        <v>478</v>
      </c>
      <c r="AI8" s="105" t="s">
        <v>478</v>
      </c>
      <c r="AJ8" s="105" t="s">
        <v>478</v>
      </c>
      <c r="AK8" s="105" t="s">
        <v>478</v>
      </c>
      <c r="AL8" s="105" t="s">
        <v>478</v>
      </c>
      <c r="AM8" s="109"/>
      <c r="AO8" s="106" t="s">
        <v>1</v>
      </c>
      <c r="AQ8" s="106" t="s">
        <v>2</v>
      </c>
      <c r="AS8" s="113" t="s">
        <v>3</v>
      </c>
      <c r="AU8" s="113" t="s">
        <v>4</v>
      </c>
      <c r="AW8" s="113" t="s">
        <v>5</v>
      </c>
      <c r="AY8" s="113" t="s">
        <v>6</v>
      </c>
      <c r="BA8" s="142" t="s">
        <v>7</v>
      </c>
      <c r="BB8" s="146" t="s">
        <v>8</v>
      </c>
      <c r="BC8" s="145" t="s">
        <v>9</v>
      </c>
      <c r="BE8" s="145" t="s">
        <v>10</v>
      </c>
      <c r="BG8" s="145" t="s">
        <v>11</v>
      </c>
      <c r="BJ8" s="145" t="s">
        <v>12</v>
      </c>
      <c r="BL8" s="106" t="s">
        <v>448</v>
      </c>
      <c r="BM8" s="122"/>
      <c r="BN8" s="106" t="s">
        <v>447</v>
      </c>
      <c r="BP8" s="106" t="s">
        <v>220</v>
      </c>
      <c r="BR8" s="106" t="s">
        <v>221</v>
      </c>
    </row>
    <row r="9" spans="1:70" s="6" customFormat="1" ht="36" customHeight="1" x14ac:dyDescent="0.35">
      <c r="A9" s="5" t="s">
        <v>13</v>
      </c>
      <c r="B9" s="7"/>
      <c r="C9" s="8" t="s">
        <v>14</v>
      </c>
      <c r="D9" s="127" t="s">
        <v>15</v>
      </c>
      <c r="E9" s="128" t="s">
        <v>16</v>
      </c>
      <c r="F9" s="140" t="s">
        <v>17</v>
      </c>
      <c r="G9" s="140" t="s">
        <v>18</v>
      </c>
      <c r="H9" s="128" t="s">
        <v>19</v>
      </c>
      <c r="I9" s="140" t="s">
        <v>20</v>
      </c>
      <c r="J9" s="140" t="s">
        <v>21</v>
      </c>
      <c r="K9" s="140" t="s">
        <v>22</v>
      </c>
      <c r="L9" s="140" t="s">
        <v>23</v>
      </c>
      <c r="M9" s="140" t="s">
        <v>24</v>
      </c>
      <c r="N9" s="140" t="s">
        <v>25</v>
      </c>
      <c r="O9" s="140" t="s">
        <v>26</v>
      </c>
      <c r="P9" s="140" t="s">
        <v>27</v>
      </c>
      <c r="Q9" s="140" t="s">
        <v>28</v>
      </c>
      <c r="R9" s="140" t="s">
        <v>29</v>
      </c>
      <c r="S9" s="140" t="s">
        <v>30</v>
      </c>
      <c r="T9" s="140" t="s">
        <v>31</v>
      </c>
      <c r="U9" s="128" t="s">
        <v>32</v>
      </c>
      <c r="V9" s="128" t="s">
        <v>436</v>
      </c>
      <c r="W9" s="128" t="s">
        <v>437</v>
      </c>
      <c r="X9" s="128" t="s">
        <v>438</v>
      </c>
      <c r="Y9" s="128" t="s">
        <v>439</v>
      </c>
      <c r="Z9" s="128" t="s">
        <v>440</v>
      </c>
      <c r="AA9" s="128" t="s">
        <v>441</v>
      </c>
      <c r="AB9" s="128" t="s">
        <v>442</v>
      </c>
      <c r="AC9" s="128" t="s">
        <v>443</v>
      </c>
      <c r="AD9" s="128" t="s">
        <v>444</v>
      </c>
      <c r="AE9" s="128" t="s">
        <v>445</v>
      </c>
      <c r="AF9" s="128" t="s">
        <v>446</v>
      </c>
      <c r="AG9" s="128" t="s">
        <v>472</v>
      </c>
      <c r="AH9" s="128" t="s">
        <v>473</v>
      </c>
      <c r="AI9" s="128" t="s">
        <v>474</v>
      </c>
      <c r="AJ9" s="128" t="s">
        <v>475</v>
      </c>
      <c r="AK9" s="128" t="s">
        <v>476</v>
      </c>
      <c r="AL9" s="128" t="s">
        <v>477</v>
      </c>
      <c r="AM9" s="3"/>
      <c r="AO9" s="107" t="s">
        <v>33</v>
      </c>
      <c r="AQ9" s="107" t="s">
        <v>34</v>
      </c>
      <c r="AS9" s="111" t="s">
        <v>35</v>
      </c>
      <c r="AU9" s="114" t="s">
        <v>36</v>
      </c>
      <c r="AW9" s="114" t="s">
        <v>37</v>
      </c>
      <c r="AY9" s="136" t="s">
        <v>38</v>
      </c>
      <c r="BA9" s="144" t="s">
        <v>39</v>
      </c>
      <c r="BB9" s="147" t="s">
        <v>40</v>
      </c>
      <c r="BC9" s="107" t="s">
        <v>41</v>
      </c>
      <c r="BE9" s="107" t="s">
        <v>42</v>
      </c>
      <c r="BG9" s="107" t="s">
        <v>43</v>
      </c>
      <c r="BJ9" s="107" t="s">
        <v>44</v>
      </c>
      <c r="BL9" s="107" t="s">
        <v>449</v>
      </c>
      <c r="BM9" s="122"/>
      <c r="BN9" s="107" t="s">
        <v>216</v>
      </c>
      <c r="BP9" s="107" t="s">
        <v>456</v>
      </c>
      <c r="BR9" s="107" t="s">
        <v>464</v>
      </c>
    </row>
    <row r="10" spans="1:70" ht="27.75" customHeight="1" x14ac:dyDescent="0.35">
      <c r="A10" s="203" t="s">
        <v>45</v>
      </c>
      <c r="B10" s="166" t="s">
        <v>46</v>
      </c>
      <c r="C10" s="119" t="s">
        <v>47</v>
      </c>
      <c r="D10" s="119" t="s">
        <v>47</v>
      </c>
      <c r="E10" s="126" t="s">
        <v>33</v>
      </c>
      <c r="F10" s="141" t="s">
        <v>47</v>
      </c>
      <c r="G10" s="141" t="s">
        <v>33</v>
      </c>
      <c r="H10" s="141" t="s">
        <v>33</v>
      </c>
      <c r="I10" s="141" t="s">
        <v>33</v>
      </c>
      <c r="J10" s="141" t="s">
        <v>47</v>
      </c>
      <c r="K10" s="141" t="s">
        <v>33</v>
      </c>
      <c r="L10" s="141" t="s">
        <v>47</v>
      </c>
      <c r="M10" s="141" t="s">
        <v>33</v>
      </c>
      <c r="N10" s="141" t="s">
        <v>33</v>
      </c>
      <c r="O10" s="141" t="s">
        <v>33</v>
      </c>
      <c r="P10" s="141" t="s">
        <v>47</v>
      </c>
      <c r="Q10" s="141" t="s">
        <v>33</v>
      </c>
      <c r="R10" s="141" t="s">
        <v>33</v>
      </c>
      <c r="S10" s="141" t="s">
        <v>33</v>
      </c>
      <c r="T10" s="141" t="s">
        <v>33</v>
      </c>
      <c r="U10" s="141" t="s">
        <v>33</v>
      </c>
      <c r="V10" s="141" t="s">
        <v>33</v>
      </c>
      <c r="W10" s="141" t="s">
        <v>47</v>
      </c>
      <c r="X10" s="119" t="s">
        <v>47</v>
      </c>
      <c r="Y10" s="119" t="s">
        <v>47</v>
      </c>
      <c r="Z10" s="119" t="s">
        <v>47</v>
      </c>
      <c r="AA10" s="141" t="s">
        <v>47</v>
      </c>
      <c r="AB10" s="141" t="s">
        <v>33</v>
      </c>
      <c r="AC10" s="141" t="s">
        <v>47</v>
      </c>
      <c r="AD10" s="141" t="s">
        <v>33</v>
      </c>
      <c r="AE10" s="141" t="s">
        <v>33</v>
      </c>
      <c r="AF10" s="141" t="s">
        <v>47</v>
      </c>
      <c r="AG10" s="141" t="s">
        <v>47</v>
      </c>
      <c r="AH10" s="141" t="s">
        <v>47</v>
      </c>
      <c r="AI10" s="141" t="s">
        <v>33</v>
      </c>
      <c r="AJ10" s="141" t="s">
        <v>47</v>
      </c>
      <c r="AK10" s="141" t="s">
        <v>47</v>
      </c>
      <c r="AL10" s="141" t="s">
        <v>33</v>
      </c>
      <c r="AM10" s="6"/>
      <c r="AO10" s="110" t="s">
        <v>47</v>
      </c>
      <c r="AQ10" s="143" t="s">
        <v>48</v>
      </c>
      <c r="AS10" s="112" t="s">
        <v>49</v>
      </c>
      <c r="AU10" s="115" t="s">
        <v>50</v>
      </c>
      <c r="AW10" s="115" t="s">
        <v>51</v>
      </c>
      <c r="AY10" s="137" t="s">
        <v>52</v>
      </c>
      <c r="BA10" s="144"/>
      <c r="BB10" s="147" t="s">
        <v>53</v>
      </c>
      <c r="BC10" s="107" t="s">
        <v>54</v>
      </c>
      <c r="BE10" s="107" t="s">
        <v>55</v>
      </c>
      <c r="BG10" s="107" t="s">
        <v>56</v>
      </c>
      <c r="BJ10" s="107" t="s">
        <v>57</v>
      </c>
      <c r="BL10" s="107" t="s">
        <v>65</v>
      </c>
      <c r="BN10" s="107" t="s">
        <v>453</v>
      </c>
      <c r="BP10" s="107" t="s">
        <v>457</v>
      </c>
      <c r="BR10" s="107" t="s">
        <v>465</v>
      </c>
    </row>
    <row r="11" spans="1:70" ht="27.75" customHeight="1" x14ac:dyDescent="0.35">
      <c r="A11" s="203"/>
      <c r="B11" s="166" t="s">
        <v>58</v>
      </c>
      <c r="C11" s="119">
        <v>66</v>
      </c>
      <c r="D11" s="119">
        <v>66</v>
      </c>
      <c r="E11" s="126">
        <v>48</v>
      </c>
      <c r="F11" s="141">
        <v>44</v>
      </c>
      <c r="G11" s="141">
        <v>57</v>
      </c>
      <c r="H11" s="141">
        <v>78</v>
      </c>
      <c r="I11" s="141">
        <v>58</v>
      </c>
      <c r="J11" s="141">
        <v>34</v>
      </c>
      <c r="K11" s="141">
        <v>28</v>
      </c>
      <c r="L11" s="141">
        <v>69</v>
      </c>
      <c r="M11" s="141">
        <v>56</v>
      </c>
      <c r="N11" s="141">
        <v>32</v>
      </c>
      <c r="O11" s="141">
        <v>31</v>
      </c>
      <c r="P11" s="141">
        <v>53</v>
      </c>
      <c r="Q11" s="141">
        <v>51</v>
      </c>
      <c r="R11" s="141">
        <v>51</v>
      </c>
      <c r="S11" s="141">
        <v>42</v>
      </c>
      <c r="T11" s="141">
        <v>38</v>
      </c>
      <c r="U11" s="141">
        <v>57</v>
      </c>
      <c r="V11" s="141">
        <v>51</v>
      </c>
      <c r="W11" s="141">
        <v>58</v>
      </c>
      <c r="X11" s="119">
        <v>38</v>
      </c>
      <c r="Y11" s="119">
        <v>74</v>
      </c>
      <c r="Z11" s="119">
        <v>33</v>
      </c>
      <c r="AA11" s="141">
        <v>36</v>
      </c>
      <c r="AB11" s="141">
        <v>42</v>
      </c>
      <c r="AC11" s="141">
        <v>48</v>
      </c>
      <c r="AD11" s="141">
        <v>41</v>
      </c>
      <c r="AE11" s="141">
        <v>53</v>
      </c>
      <c r="AF11" s="141">
        <v>53</v>
      </c>
      <c r="AG11" s="141">
        <v>54</v>
      </c>
      <c r="AH11" s="141">
        <v>66</v>
      </c>
      <c r="AI11" s="141">
        <v>58</v>
      </c>
      <c r="AJ11" s="141">
        <v>40</v>
      </c>
      <c r="AK11" s="141">
        <v>45</v>
      </c>
      <c r="AL11" s="141">
        <v>45</v>
      </c>
      <c r="AO11" s="110" t="s">
        <v>59</v>
      </c>
      <c r="AQ11" s="110" t="s">
        <v>60</v>
      </c>
      <c r="AS11" s="112" t="s">
        <v>61</v>
      </c>
      <c r="AU11" s="115" t="s">
        <v>62</v>
      </c>
      <c r="AY11" s="138" t="s">
        <v>63</v>
      </c>
      <c r="BA11" s="144" t="s">
        <v>64</v>
      </c>
      <c r="BB11" s="147" t="s">
        <v>65</v>
      </c>
      <c r="BC11" s="107" t="s">
        <v>66</v>
      </c>
      <c r="BE11" s="107" t="s">
        <v>67</v>
      </c>
      <c r="BG11" s="107" t="s">
        <v>68</v>
      </c>
      <c r="BJ11" s="107" t="s">
        <v>65</v>
      </c>
      <c r="BL11" s="107" t="s">
        <v>450</v>
      </c>
      <c r="BN11" s="107" t="s">
        <v>454</v>
      </c>
      <c r="BP11" s="107" t="s">
        <v>458</v>
      </c>
      <c r="BR11" s="107" t="s">
        <v>470</v>
      </c>
    </row>
    <row r="12" spans="1:70" ht="27.75" customHeight="1" x14ac:dyDescent="0.35">
      <c r="A12" s="203"/>
      <c r="B12" s="166" t="s">
        <v>69</v>
      </c>
      <c r="C12" s="119" t="s">
        <v>78</v>
      </c>
      <c r="D12" s="119" t="s">
        <v>71</v>
      </c>
      <c r="E12" s="126" t="s">
        <v>78</v>
      </c>
      <c r="F12" s="141" t="s">
        <v>71</v>
      </c>
      <c r="G12" s="141" t="s">
        <v>63</v>
      </c>
      <c r="H12" s="141" t="s">
        <v>52</v>
      </c>
      <c r="I12" s="141" t="s">
        <v>72</v>
      </c>
      <c r="J12" s="141" t="s">
        <v>75</v>
      </c>
      <c r="K12" s="141" t="s">
        <v>73</v>
      </c>
      <c r="L12" s="141" t="s">
        <v>77</v>
      </c>
      <c r="M12" s="141" t="s">
        <v>77</v>
      </c>
      <c r="N12" s="141" t="s">
        <v>79</v>
      </c>
      <c r="O12" s="141" t="s">
        <v>77</v>
      </c>
      <c r="P12" s="141" t="s">
        <v>80</v>
      </c>
      <c r="Q12" s="141" t="s">
        <v>80</v>
      </c>
      <c r="R12" s="141" t="s">
        <v>81</v>
      </c>
      <c r="S12" s="141" t="s">
        <v>77</v>
      </c>
      <c r="T12" s="141" t="s">
        <v>73</v>
      </c>
      <c r="U12" s="141" t="s">
        <v>77</v>
      </c>
      <c r="V12" s="141" t="s">
        <v>80</v>
      </c>
      <c r="W12" s="141" t="s">
        <v>123</v>
      </c>
      <c r="X12" s="119" t="s">
        <v>73</v>
      </c>
      <c r="Y12" s="119" t="s">
        <v>71</v>
      </c>
      <c r="Z12" s="119" t="s">
        <v>73</v>
      </c>
      <c r="AA12" s="141" t="s">
        <v>73</v>
      </c>
      <c r="AB12" s="141" t="s">
        <v>73</v>
      </c>
      <c r="AC12" s="141" t="s">
        <v>77</v>
      </c>
      <c r="AD12" s="141" t="s">
        <v>78</v>
      </c>
      <c r="AE12" s="141" t="s">
        <v>75</v>
      </c>
      <c r="AF12" s="141" t="s">
        <v>75</v>
      </c>
      <c r="AG12" s="141" t="s">
        <v>77</v>
      </c>
      <c r="AH12" s="141" t="s">
        <v>63</v>
      </c>
      <c r="AI12" s="141" t="s">
        <v>76</v>
      </c>
      <c r="AJ12" s="141" t="s">
        <v>73</v>
      </c>
      <c r="AK12" s="141" t="s">
        <v>77</v>
      </c>
      <c r="AL12" s="141" t="s">
        <v>72</v>
      </c>
      <c r="AQ12" s="110" t="s">
        <v>82</v>
      </c>
      <c r="AS12" s="112" t="s">
        <v>83</v>
      </c>
      <c r="AU12" s="112"/>
      <c r="AY12" s="139" t="s">
        <v>72</v>
      </c>
      <c r="BA12" s="144" t="s">
        <v>84</v>
      </c>
      <c r="BB12" s="147" t="s">
        <v>85</v>
      </c>
      <c r="BC12" s="107" t="s">
        <v>86</v>
      </c>
      <c r="BE12" s="107" t="s">
        <v>87</v>
      </c>
      <c r="BG12" s="107" t="s">
        <v>88</v>
      </c>
      <c r="BJ12" s="107" t="s">
        <v>89</v>
      </c>
      <c r="BL12" s="107" t="s">
        <v>57</v>
      </c>
      <c r="BN12" s="107" t="s">
        <v>109</v>
      </c>
      <c r="BP12" s="107" t="s">
        <v>459</v>
      </c>
      <c r="BR12" s="107" t="s">
        <v>466</v>
      </c>
    </row>
    <row r="13" spans="1:70" ht="27.75" customHeight="1" x14ac:dyDescent="0.35">
      <c r="A13" s="203"/>
      <c r="B13" s="166" t="s">
        <v>90</v>
      </c>
      <c r="C13" s="119">
        <v>9</v>
      </c>
      <c r="D13" s="119">
        <v>4</v>
      </c>
      <c r="E13" s="126">
        <v>6</v>
      </c>
      <c r="F13" s="141">
        <v>7</v>
      </c>
      <c r="G13" s="141">
        <v>4</v>
      </c>
      <c r="H13" s="141">
        <v>1</v>
      </c>
      <c r="I13" s="141">
        <v>4</v>
      </c>
      <c r="J13" s="141">
        <v>4</v>
      </c>
      <c r="K13" s="141">
        <v>4</v>
      </c>
      <c r="L13" s="141">
        <v>1</v>
      </c>
      <c r="M13" s="141">
        <v>2</v>
      </c>
      <c r="N13" s="141">
        <v>4</v>
      </c>
      <c r="O13" s="141">
        <v>4</v>
      </c>
      <c r="P13" s="141">
        <v>4</v>
      </c>
      <c r="Q13" s="141">
        <v>4</v>
      </c>
      <c r="R13" s="141">
        <v>3</v>
      </c>
      <c r="S13" s="141">
        <v>2</v>
      </c>
      <c r="T13" s="141">
        <v>4</v>
      </c>
      <c r="U13" s="141">
        <v>3</v>
      </c>
      <c r="V13" s="141">
        <v>5</v>
      </c>
      <c r="W13" s="141">
        <v>4</v>
      </c>
      <c r="X13" s="119">
        <v>1</v>
      </c>
      <c r="Y13" s="119">
        <v>4</v>
      </c>
      <c r="Z13" s="119">
        <v>5</v>
      </c>
      <c r="AA13" s="141">
        <v>4</v>
      </c>
      <c r="AB13" s="141">
        <v>3</v>
      </c>
      <c r="AC13" s="141">
        <v>0</v>
      </c>
      <c r="AD13" s="141">
        <v>6</v>
      </c>
      <c r="AE13" s="141">
        <v>5</v>
      </c>
      <c r="AF13" s="141">
        <v>3</v>
      </c>
      <c r="AG13" s="141">
        <v>0</v>
      </c>
      <c r="AH13" s="120">
        <v>5</v>
      </c>
      <c r="AI13" s="141">
        <v>4</v>
      </c>
      <c r="AJ13" s="141">
        <v>1</v>
      </c>
      <c r="AK13" s="141">
        <v>3</v>
      </c>
      <c r="AL13" s="141">
        <v>3</v>
      </c>
      <c r="AQ13" s="110" t="s">
        <v>91</v>
      </c>
      <c r="AS13" s="112"/>
      <c r="AU13" s="112"/>
      <c r="AY13" s="138" t="s">
        <v>71</v>
      </c>
      <c r="BA13" s="144" t="s">
        <v>92</v>
      </c>
      <c r="BB13" s="147" t="s">
        <v>93</v>
      </c>
      <c r="BC13" s="107" t="s">
        <v>94</v>
      </c>
      <c r="BE13" s="107" t="s">
        <v>95</v>
      </c>
      <c r="BG13" s="107" t="s">
        <v>96</v>
      </c>
      <c r="BJ13" s="107" t="s">
        <v>97</v>
      </c>
      <c r="BL13" s="107" t="s">
        <v>89</v>
      </c>
      <c r="BN13" s="107" t="s">
        <v>217</v>
      </c>
      <c r="BP13" s="107" t="s">
        <v>460</v>
      </c>
      <c r="BR13" s="107" t="s">
        <v>467</v>
      </c>
    </row>
    <row r="14" spans="1:70" ht="27.75" customHeight="1" x14ac:dyDescent="0.35">
      <c r="A14" s="203"/>
      <c r="B14" s="166" t="s">
        <v>98</v>
      </c>
      <c r="C14" s="119">
        <v>4</v>
      </c>
      <c r="D14" s="119">
        <v>6</v>
      </c>
      <c r="E14" s="126">
        <v>3</v>
      </c>
      <c r="F14" s="141">
        <v>3</v>
      </c>
      <c r="G14" s="141">
        <v>4</v>
      </c>
      <c r="H14" s="141">
        <v>4</v>
      </c>
      <c r="I14" s="141">
        <v>4</v>
      </c>
      <c r="J14" s="141">
        <v>0</v>
      </c>
      <c r="K14" s="141">
        <v>2</v>
      </c>
      <c r="L14" s="141">
        <v>2</v>
      </c>
      <c r="M14" s="141">
        <v>3</v>
      </c>
      <c r="N14" s="141">
        <v>2</v>
      </c>
      <c r="O14" s="141">
        <v>2</v>
      </c>
      <c r="P14" s="141">
        <v>2</v>
      </c>
      <c r="Q14" s="141">
        <v>2</v>
      </c>
      <c r="R14" s="141">
        <v>2</v>
      </c>
      <c r="S14" s="141">
        <v>3</v>
      </c>
      <c r="T14" s="141">
        <v>2</v>
      </c>
      <c r="U14" s="141">
        <v>3</v>
      </c>
      <c r="V14" s="141">
        <v>4</v>
      </c>
      <c r="W14" s="141">
        <v>3</v>
      </c>
      <c r="X14" s="119">
        <v>3</v>
      </c>
      <c r="Y14" s="119">
        <v>2</v>
      </c>
      <c r="Z14" s="119">
        <v>3</v>
      </c>
      <c r="AA14" s="141">
        <v>2</v>
      </c>
      <c r="AB14" s="141">
        <v>2</v>
      </c>
      <c r="AC14" s="141">
        <v>2</v>
      </c>
      <c r="AD14" s="141">
        <v>3</v>
      </c>
      <c r="AE14" s="141">
        <v>3</v>
      </c>
      <c r="AF14" s="141">
        <v>2</v>
      </c>
      <c r="AG14" s="141">
        <v>1</v>
      </c>
      <c r="AH14" s="141">
        <v>2</v>
      </c>
      <c r="AI14" s="141">
        <v>2</v>
      </c>
      <c r="AJ14" s="141">
        <v>2</v>
      </c>
      <c r="AK14" s="141">
        <v>1</v>
      </c>
      <c r="AL14" s="141">
        <v>1</v>
      </c>
      <c r="AQ14" s="110" t="s">
        <v>99</v>
      </c>
      <c r="AY14" s="139" t="s">
        <v>77</v>
      </c>
      <c r="BA14" s="144" t="s">
        <v>100</v>
      </c>
      <c r="BC14" s="107" t="s">
        <v>101</v>
      </c>
      <c r="BE14" s="107" t="s">
        <v>102</v>
      </c>
      <c r="BG14" s="107" t="s">
        <v>103</v>
      </c>
      <c r="BJ14" s="107" t="s">
        <v>85</v>
      </c>
      <c r="BL14" s="107" t="s">
        <v>97</v>
      </c>
      <c r="BN14" s="107" t="s">
        <v>455</v>
      </c>
      <c r="BP14" s="107" t="s">
        <v>461</v>
      </c>
      <c r="BR14" s="107" t="s">
        <v>468</v>
      </c>
    </row>
    <row r="15" spans="1:70" ht="27.75" customHeight="1" x14ac:dyDescent="0.35">
      <c r="A15" s="203"/>
      <c r="B15" s="166" t="s">
        <v>104</v>
      </c>
      <c r="C15" s="119" t="s">
        <v>51</v>
      </c>
      <c r="D15" s="119" t="s">
        <v>51</v>
      </c>
      <c r="E15" s="126" t="s">
        <v>105</v>
      </c>
      <c r="F15" s="141" t="s">
        <v>106</v>
      </c>
      <c r="G15" s="141" t="s">
        <v>51</v>
      </c>
      <c r="H15" s="141" t="s">
        <v>51</v>
      </c>
      <c r="I15" s="141" t="s">
        <v>105</v>
      </c>
      <c r="J15" s="141" t="s">
        <v>51</v>
      </c>
      <c r="K15" s="141" t="s">
        <v>51</v>
      </c>
      <c r="L15" s="141" t="s">
        <v>51</v>
      </c>
      <c r="M15" s="141" t="s">
        <v>51</v>
      </c>
      <c r="N15" s="141" t="s">
        <v>105</v>
      </c>
      <c r="O15" s="141" t="s">
        <v>105</v>
      </c>
      <c r="P15" s="141" t="s">
        <v>51</v>
      </c>
      <c r="Q15" s="141" t="s">
        <v>51</v>
      </c>
      <c r="R15" s="141" t="s">
        <v>51</v>
      </c>
      <c r="S15" s="141" t="s">
        <v>51</v>
      </c>
      <c r="T15" s="126" t="s">
        <v>37</v>
      </c>
      <c r="U15" s="141" t="s">
        <v>51</v>
      </c>
      <c r="V15" s="141" t="s">
        <v>51</v>
      </c>
      <c r="W15" s="141" t="s">
        <v>51</v>
      </c>
      <c r="X15" s="119" t="s">
        <v>51</v>
      </c>
      <c r="Y15" s="119" t="s">
        <v>51</v>
      </c>
      <c r="Z15" s="119" t="s">
        <v>105</v>
      </c>
      <c r="AA15" s="126" t="s">
        <v>51</v>
      </c>
      <c r="AB15" s="126" t="s">
        <v>37</v>
      </c>
      <c r="AC15" s="126" t="s">
        <v>51</v>
      </c>
      <c r="AD15" s="126" t="s">
        <v>51</v>
      </c>
      <c r="AE15" s="126" t="s">
        <v>105</v>
      </c>
      <c r="AF15" s="126" t="s">
        <v>51</v>
      </c>
      <c r="AG15" s="126" t="s">
        <v>51</v>
      </c>
      <c r="AH15" s="126" t="s">
        <v>51</v>
      </c>
      <c r="AI15" s="126" t="s">
        <v>51</v>
      </c>
      <c r="AJ15" s="126" t="s">
        <v>105</v>
      </c>
      <c r="AK15" s="126" t="s">
        <v>51</v>
      </c>
      <c r="AL15" s="126" t="s">
        <v>51</v>
      </c>
      <c r="AQ15" s="143" t="s">
        <v>107</v>
      </c>
      <c r="AY15" s="138" t="s">
        <v>75</v>
      </c>
      <c r="BA15" s="144" t="s">
        <v>108</v>
      </c>
      <c r="BC15" s="107" t="s">
        <v>109</v>
      </c>
      <c r="BE15" s="107" t="s">
        <v>110</v>
      </c>
      <c r="BG15" s="107" t="s">
        <v>111</v>
      </c>
      <c r="BJ15" s="107" t="s">
        <v>112</v>
      </c>
      <c r="BL15" s="107" t="s">
        <v>85</v>
      </c>
      <c r="BP15" s="107" t="s">
        <v>462</v>
      </c>
      <c r="BR15" s="107" t="s">
        <v>469</v>
      </c>
    </row>
    <row r="16" spans="1:70" ht="27.75" customHeight="1" x14ac:dyDescent="0.35">
      <c r="A16" s="203"/>
      <c r="B16" s="166" t="s">
        <v>113</v>
      </c>
      <c r="C16" s="119" t="s">
        <v>61</v>
      </c>
      <c r="D16" s="119" t="s">
        <v>49</v>
      </c>
      <c r="E16" s="126" t="s">
        <v>83</v>
      </c>
      <c r="F16" s="141" t="s">
        <v>83</v>
      </c>
      <c r="G16" s="141" t="s">
        <v>83</v>
      </c>
      <c r="H16" s="141" t="s">
        <v>49</v>
      </c>
      <c r="I16" s="141" t="s">
        <v>61</v>
      </c>
      <c r="J16" s="141" t="s">
        <v>61</v>
      </c>
      <c r="K16" s="141" t="s">
        <v>61</v>
      </c>
      <c r="L16" s="141" t="s">
        <v>83</v>
      </c>
      <c r="M16" s="141" t="s">
        <v>83</v>
      </c>
      <c r="N16" s="141" t="s">
        <v>61</v>
      </c>
      <c r="O16" s="141" t="s">
        <v>83</v>
      </c>
      <c r="P16" s="141" t="s">
        <v>83</v>
      </c>
      <c r="Q16" s="141" t="s">
        <v>61</v>
      </c>
      <c r="R16" s="141" t="s">
        <v>49</v>
      </c>
      <c r="S16" s="141" t="s">
        <v>83</v>
      </c>
      <c r="T16" s="141" t="s">
        <v>49</v>
      </c>
      <c r="U16" s="141" t="s">
        <v>61</v>
      </c>
      <c r="V16" s="141" t="s">
        <v>61</v>
      </c>
      <c r="W16" s="141" t="s">
        <v>49</v>
      </c>
      <c r="X16" s="119" t="s">
        <v>49</v>
      </c>
      <c r="Y16" s="119" t="s">
        <v>61</v>
      </c>
      <c r="Z16" s="119" t="s">
        <v>83</v>
      </c>
      <c r="AA16" s="141" t="s">
        <v>49</v>
      </c>
      <c r="AB16" s="141" t="s">
        <v>49</v>
      </c>
      <c r="AC16" s="141" t="s">
        <v>83</v>
      </c>
      <c r="AD16" s="141" t="s">
        <v>61</v>
      </c>
      <c r="AE16" s="141" t="s">
        <v>83</v>
      </c>
      <c r="AF16" s="141" t="s">
        <v>83</v>
      </c>
      <c r="AG16" s="141" t="s">
        <v>83</v>
      </c>
      <c r="AH16" s="141" t="s">
        <v>83</v>
      </c>
      <c r="AI16" s="141" t="s">
        <v>61</v>
      </c>
      <c r="AJ16" s="141" t="s">
        <v>83</v>
      </c>
      <c r="AK16" s="141" t="s">
        <v>83</v>
      </c>
      <c r="AL16" s="141" t="s">
        <v>83</v>
      </c>
      <c r="AO16" s="113" t="s">
        <v>114</v>
      </c>
      <c r="AQ16" s="110" t="s">
        <v>59</v>
      </c>
      <c r="AY16" s="138" t="s">
        <v>76</v>
      </c>
      <c r="BA16" s="144" t="s">
        <v>115</v>
      </c>
      <c r="BE16" s="107" t="s">
        <v>116</v>
      </c>
      <c r="BG16" s="107" t="s">
        <v>117</v>
      </c>
      <c r="BJ16" s="107" t="s">
        <v>93</v>
      </c>
      <c r="BL16" s="107" t="s">
        <v>451</v>
      </c>
      <c r="BP16" s="107" t="s">
        <v>463</v>
      </c>
      <c r="BR16" s="107" t="s">
        <v>471</v>
      </c>
    </row>
    <row r="17" spans="1:64" ht="27.75" customHeight="1" x14ac:dyDescent="0.35">
      <c r="A17" s="203"/>
      <c r="B17" s="166" t="s">
        <v>7</v>
      </c>
      <c r="C17" s="167" t="s">
        <v>115</v>
      </c>
      <c r="D17" s="167" t="s">
        <v>119</v>
      </c>
      <c r="E17" s="168" t="s">
        <v>118</v>
      </c>
      <c r="F17" s="169" t="s">
        <v>100</v>
      </c>
      <c r="G17" s="169" t="s">
        <v>118</v>
      </c>
      <c r="H17" s="169" t="s">
        <v>39</v>
      </c>
      <c r="I17" s="169" t="s">
        <v>39</v>
      </c>
      <c r="J17" s="169" t="s">
        <v>64</v>
      </c>
      <c r="K17" s="169" t="s">
        <v>119</v>
      </c>
      <c r="L17" s="169" t="s">
        <v>119</v>
      </c>
      <c r="M17" s="169" t="s">
        <v>119</v>
      </c>
      <c r="N17" s="169" t="s">
        <v>118</v>
      </c>
      <c r="O17" s="169" t="s">
        <v>118</v>
      </c>
      <c r="P17" s="169" t="s">
        <v>119</v>
      </c>
      <c r="Q17" s="169" t="s">
        <v>115</v>
      </c>
      <c r="R17" s="169" t="s">
        <v>115</v>
      </c>
      <c r="S17" s="169" t="s">
        <v>119</v>
      </c>
      <c r="T17" s="169" t="s">
        <v>118</v>
      </c>
      <c r="U17" s="169" t="s">
        <v>84</v>
      </c>
      <c r="V17" s="169" t="s">
        <v>84</v>
      </c>
      <c r="W17" s="169" t="s">
        <v>39</v>
      </c>
      <c r="X17" s="167" t="s">
        <v>39</v>
      </c>
      <c r="Y17" s="167" t="s">
        <v>115</v>
      </c>
      <c r="Z17" s="167" t="s">
        <v>108</v>
      </c>
      <c r="AA17" s="169" t="s">
        <v>39</v>
      </c>
      <c r="AB17" s="169" t="s">
        <v>39</v>
      </c>
      <c r="AC17" s="169" t="s">
        <v>39</v>
      </c>
      <c r="AD17" s="169" t="s">
        <v>39</v>
      </c>
      <c r="AE17" s="169" t="s">
        <v>115</v>
      </c>
      <c r="AF17" s="169" t="s">
        <v>100</v>
      </c>
      <c r="AG17" s="169" t="s">
        <v>39</v>
      </c>
      <c r="AH17" s="169" t="s">
        <v>64</v>
      </c>
      <c r="AI17" s="169" t="s">
        <v>39</v>
      </c>
      <c r="AJ17" s="169" t="s">
        <v>39</v>
      </c>
      <c r="AK17" s="169" t="s">
        <v>64</v>
      </c>
      <c r="AL17" s="169" t="s">
        <v>100</v>
      </c>
      <c r="AO17" s="111" t="s">
        <v>120</v>
      </c>
      <c r="AQ17" s="110"/>
      <c r="AS17" s="113" t="s">
        <v>121</v>
      </c>
      <c r="AU17" s="106" t="s">
        <v>122</v>
      </c>
      <c r="AY17" s="138" t="s">
        <v>123</v>
      </c>
      <c r="BA17" s="144"/>
      <c r="BE17" s="107" t="s">
        <v>124</v>
      </c>
      <c r="BL17" s="107" t="s">
        <v>93</v>
      </c>
    </row>
    <row r="18" spans="1:64" s="132" customFormat="1" ht="18.75" customHeight="1" x14ac:dyDescent="0.35">
      <c r="A18" s="131"/>
      <c r="B18" s="3"/>
      <c r="C18" s="120"/>
      <c r="D18" s="120"/>
      <c r="E18" s="120"/>
      <c r="F18" s="170"/>
      <c r="G18" s="170"/>
      <c r="H18" s="170"/>
      <c r="I18" s="170"/>
      <c r="J18" s="170"/>
      <c r="K18" s="170"/>
      <c r="L18" s="170"/>
      <c r="M18" s="170"/>
      <c r="N18" s="170"/>
      <c r="O18" s="170"/>
      <c r="P18" s="170"/>
      <c r="Q18" s="170"/>
      <c r="R18" s="170"/>
      <c r="S18" s="170"/>
      <c r="T18" s="170"/>
      <c r="U18" s="170"/>
      <c r="V18" s="170"/>
      <c r="W18" s="170"/>
      <c r="X18" s="120"/>
      <c r="Y18" s="120"/>
      <c r="Z18" s="120"/>
      <c r="AA18" s="170"/>
      <c r="AB18" s="170"/>
      <c r="AC18" s="170"/>
      <c r="AD18" s="170"/>
      <c r="AE18" s="170"/>
      <c r="AF18" s="170"/>
      <c r="AG18" s="170"/>
      <c r="AH18" s="170"/>
      <c r="AI18" s="170"/>
      <c r="AJ18" s="170"/>
      <c r="AK18" s="170"/>
      <c r="AL18" s="170"/>
      <c r="AO18" s="133" t="s">
        <v>125</v>
      </c>
      <c r="AS18" s="134" t="s">
        <v>126</v>
      </c>
      <c r="AU18" s="135" t="s">
        <v>127</v>
      </c>
      <c r="AY18" s="138" t="s">
        <v>78</v>
      </c>
      <c r="BE18" s="107" t="s">
        <v>128</v>
      </c>
      <c r="BL18" s="107" t="s">
        <v>452</v>
      </c>
    </row>
    <row r="19" spans="1:64" ht="32.5" customHeight="1" x14ac:dyDescent="0.35">
      <c r="A19" s="205" t="s">
        <v>129</v>
      </c>
      <c r="B19" s="199" t="s">
        <v>130</v>
      </c>
      <c r="C19" s="119" t="s">
        <v>34</v>
      </c>
      <c r="D19" s="119" t="s">
        <v>34</v>
      </c>
      <c r="E19" s="126" t="s">
        <v>60</v>
      </c>
      <c r="F19" s="141" t="s">
        <v>82</v>
      </c>
      <c r="G19" s="141" t="s">
        <v>60</v>
      </c>
      <c r="H19" s="141" t="s">
        <v>34</v>
      </c>
      <c r="I19" s="141" t="s">
        <v>34</v>
      </c>
      <c r="J19" s="141" t="s">
        <v>34</v>
      </c>
      <c r="K19" s="141" t="s">
        <v>82</v>
      </c>
      <c r="L19" s="141" t="s">
        <v>34</v>
      </c>
      <c r="M19" s="141" t="s">
        <v>34</v>
      </c>
      <c r="N19" s="141" t="s">
        <v>34</v>
      </c>
      <c r="O19" s="141" t="s">
        <v>60</v>
      </c>
      <c r="P19" s="141" t="s">
        <v>60</v>
      </c>
      <c r="Q19" s="141" t="s">
        <v>34</v>
      </c>
      <c r="R19" s="141" t="s">
        <v>60</v>
      </c>
      <c r="S19" s="141" t="s">
        <v>34</v>
      </c>
      <c r="T19" s="141" t="s">
        <v>34</v>
      </c>
      <c r="U19" s="141" t="s">
        <v>60</v>
      </c>
      <c r="V19" s="141" t="s">
        <v>34</v>
      </c>
      <c r="W19" s="169" t="s">
        <v>60</v>
      </c>
      <c r="X19" s="119" t="s">
        <v>60</v>
      </c>
      <c r="Y19" s="119" t="s">
        <v>60</v>
      </c>
      <c r="Z19" s="119" t="s">
        <v>34</v>
      </c>
      <c r="AA19" s="141" t="s">
        <v>60</v>
      </c>
      <c r="AB19" s="141" t="s">
        <v>34</v>
      </c>
      <c r="AC19" s="141" t="s">
        <v>34</v>
      </c>
      <c r="AD19" s="141" t="s">
        <v>34</v>
      </c>
      <c r="AE19" s="141" t="s">
        <v>60</v>
      </c>
      <c r="AF19" s="141" t="s">
        <v>34</v>
      </c>
      <c r="AG19" s="141" t="s">
        <v>34</v>
      </c>
      <c r="AH19" s="141" t="s">
        <v>60</v>
      </c>
      <c r="AI19" s="141" t="s">
        <v>60</v>
      </c>
      <c r="AJ19" s="141" t="s">
        <v>34</v>
      </c>
      <c r="AK19" s="141" t="s">
        <v>34</v>
      </c>
      <c r="AL19" s="141" t="s">
        <v>34</v>
      </c>
      <c r="AO19" s="112" t="s">
        <v>131</v>
      </c>
      <c r="AQ19" s="113" t="s">
        <v>132</v>
      </c>
      <c r="AS19" s="115" t="s">
        <v>133</v>
      </c>
      <c r="AU19" s="110" t="s">
        <v>134</v>
      </c>
      <c r="AY19" s="138" t="s">
        <v>74</v>
      </c>
      <c r="BL19" s="107" t="s">
        <v>215</v>
      </c>
    </row>
    <row r="20" spans="1:64" ht="32.5" customHeight="1" x14ac:dyDescent="0.35">
      <c r="A20" s="205"/>
      <c r="B20" s="200"/>
      <c r="C20" s="119"/>
      <c r="D20" s="119"/>
      <c r="E20" s="126"/>
      <c r="F20" s="141"/>
      <c r="G20" s="141"/>
      <c r="H20" s="141"/>
      <c r="I20" s="141"/>
      <c r="J20" s="141"/>
      <c r="K20" s="141"/>
      <c r="L20" s="141"/>
      <c r="M20" s="141"/>
      <c r="N20" s="141"/>
      <c r="O20" s="141"/>
      <c r="P20" s="141"/>
      <c r="Q20" s="141" t="s">
        <v>91</v>
      </c>
      <c r="R20" s="141" t="s">
        <v>91</v>
      </c>
      <c r="S20" s="141"/>
      <c r="T20" s="141" t="s">
        <v>60</v>
      </c>
      <c r="U20" s="141" t="s">
        <v>82</v>
      </c>
      <c r="V20" s="141" t="s">
        <v>91</v>
      </c>
      <c r="W20" s="141" t="s">
        <v>60</v>
      </c>
      <c r="X20" s="119" t="s">
        <v>34</v>
      </c>
      <c r="Y20" s="119" t="s">
        <v>91</v>
      </c>
      <c r="Z20" s="119" t="s">
        <v>60</v>
      </c>
      <c r="AA20" s="141" t="s">
        <v>99</v>
      </c>
      <c r="AB20" s="141" t="s">
        <v>60</v>
      </c>
      <c r="AC20" s="141"/>
      <c r="AD20" s="141" t="s">
        <v>60</v>
      </c>
      <c r="AE20" s="141" t="s">
        <v>82</v>
      </c>
      <c r="AF20" s="141" t="s">
        <v>82</v>
      </c>
      <c r="AG20" s="141"/>
      <c r="AH20" s="141"/>
      <c r="AI20" s="141" t="s">
        <v>82</v>
      </c>
      <c r="AJ20" s="141"/>
      <c r="AK20" s="141"/>
      <c r="AL20" s="141"/>
      <c r="AO20" s="112" t="s">
        <v>135</v>
      </c>
      <c r="AQ20" s="125"/>
      <c r="AS20" s="115" t="s">
        <v>59</v>
      </c>
      <c r="AU20" s="110" t="s">
        <v>136</v>
      </c>
      <c r="AY20" s="138" t="s">
        <v>73</v>
      </c>
    </row>
    <row r="21" spans="1:64" ht="32.5" customHeight="1" x14ac:dyDescent="0.35">
      <c r="A21" s="205"/>
      <c r="B21" s="166" t="s">
        <v>137</v>
      </c>
      <c r="C21" s="167" t="s">
        <v>62</v>
      </c>
      <c r="D21" s="167" t="s">
        <v>62</v>
      </c>
      <c r="E21" s="167" t="s">
        <v>62</v>
      </c>
      <c r="F21" s="167" t="s">
        <v>62</v>
      </c>
      <c r="G21" s="167" t="s">
        <v>62</v>
      </c>
      <c r="H21" s="167" t="s">
        <v>62</v>
      </c>
      <c r="I21" s="167" t="s">
        <v>62</v>
      </c>
      <c r="J21" s="167" t="s">
        <v>62</v>
      </c>
      <c r="K21" s="167" t="s">
        <v>62</v>
      </c>
      <c r="L21" s="171" t="s">
        <v>62</v>
      </c>
      <c r="M21" s="171" t="s">
        <v>62</v>
      </c>
      <c r="N21" s="171" t="s">
        <v>62</v>
      </c>
      <c r="O21" s="171" t="s">
        <v>62</v>
      </c>
      <c r="P21" s="171" t="s">
        <v>62</v>
      </c>
      <c r="Q21" s="171" t="s">
        <v>62</v>
      </c>
      <c r="R21" s="171" t="s">
        <v>62</v>
      </c>
      <c r="S21" s="171" t="s">
        <v>62</v>
      </c>
      <c r="T21" s="167" t="s">
        <v>62</v>
      </c>
      <c r="U21" s="167" t="s">
        <v>62</v>
      </c>
      <c r="V21" s="171" t="s">
        <v>62</v>
      </c>
      <c r="W21" s="171" t="s">
        <v>62</v>
      </c>
      <c r="X21" s="167" t="s">
        <v>62</v>
      </c>
      <c r="Y21" s="167" t="s">
        <v>62</v>
      </c>
      <c r="Z21" s="167" t="s">
        <v>62</v>
      </c>
      <c r="AA21" s="171" t="s">
        <v>62</v>
      </c>
      <c r="AB21" s="167" t="s">
        <v>62</v>
      </c>
      <c r="AC21" s="171" t="s">
        <v>62</v>
      </c>
      <c r="AD21" s="171" t="s">
        <v>62</v>
      </c>
      <c r="AE21" s="171" t="s">
        <v>62</v>
      </c>
      <c r="AF21" s="171" t="s">
        <v>62</v>
      </c>
      <c r="AG21" s="171" t="s">
        <v>62</v>
      </c>
      <c r="AH21" s="171" t="s">
        <v>62</v>
      </c>
      <c r="AI21" s="171" t="s">
        <v>62</v>
      </c>
      <c r="AJ21" s="171" t="s">
        <v>62</v>
      </c>
      <c r="AK21" s="171" t="s">
        <v>62</v>
      </c>
      <c r="AL21" s="171" t="s">
        <v>62</v>
      </c>
      <c r="AQ21" s="114" t="s">
        <v>138</v>
      </c>
      <c r="AU21" s="110" t="s">
        <v>139</v>
      </c>
      <c r="AY21" s="138" t="s">
        <v>70</v>
      </c>
    </row>
    <row r="22" spans="1:64" ht="32.5" customHeight="1" x14ac:dyDescent="0.35">
      <c r="A22" s="205"/>
      <c r="B22" s="166" t="s">
        <v>140</v>
      </c>
      <c r="C22" s="119" t="s">
        <v>51</v>
      </c>
      <c r="D22" s="119" t="s">
        <v>51</v>
      </c>
      <c r="E22" s="119" t="s">
        <v>51</v>
      </c>
      <c r="F22" s="119" t="s">
        <v>51</v>
      </c>
      <c r="G22" s="119" t="s">
        <v>51</v>
      </c>
      <c r="H22" s="119" t="s">
        <v>51</v>
      </c>
      <c r="I22" s="119" t="s">
        <v>51</v>
      </c>
      <c r="J22" s="119" t="s">
        <v>51</v>
      </c>
      <c r="K22" s="119" t="s">
        <v>51</v>
      </c>
      <c r="L22" s="172" t="s">
        <v>51</v>
      </c>
      <c r="M22" s="172" t="s">
        <v>37</v>
      </c>
      <c r="N22" s="172" t="s">
        <v>51</v>
      </c>
      <c r="O22" s="172" t="s">
        <v>51</v>
      </c>
      <c r="P22" s="172" t="s">
        <v>51</v>
      </c>
      <c r="Q22" s="172" t="s">
        <v>51</v>
      </c>
      <c r="R22" s="172" t="s">
        <v>51</v>
      </c>
      <c r="S22" s="172" t="s">
        <v>37</v>
      </c>
      <c r="T22" s="119" t="s">
        <v>51</v>
      </c>
      <c r="U22" s="119" t="s">
        <v>51</v>
      </c>
      <c r="V22" s="172" t="s">
        <v>51</v>
      </c>
      <c r="W22" s="172" t="s">
        <v>51</v>
      </c>
      <c r="X22" s="119" t="s">
        <v>51</v>
      </c>
      <c r="Y22" s="119" t="s">
        <v>51</v>
      </c>
      <c r="Z22" s="119" t="s">
        <v>37</v>
      </c>
      <c r="AA22" s="172" t="s">
        <v>51</v>
      </c>
      <c r="AB22" s="119" t="s">
        <v>51</v>
      </c>
      <c r="AC22" s="172" t="s">
        <v>51</v>
      </c>
      <c r="AD22" s="172" t="s">
        <v>51</v>
      </c>
      <c r="AE22" s="172" t="s">
        <v>51</v>
      </c>
      <c r="AF22" s="172" t="s">
        <v>51</v>
      </c>
      <c r="AG22" s="172" t="s">
        <v>37</v>
      </c>
      <c r="AH22" s="172" t="s">
        <v>51</v>
      </c>
      <c r="AI22" s="172" t="s">
        <v>51</v>
      </c>
      <c r="AJ22" s="172" t="s">
        <v>51</v>
      </c>
      <c r="AK22" s="172" t="s">
        <v>51</v>
      </c>
      <c r="AL22" s="172" t="s">
        <v>51</v>
      </c>
      <c r="AQ22" s="115" t="s">
        <v>141</v>
      </c>
      <c r="AU22" s="110" t="s">
        <v>142</v>
      </c>
    </row>
    <row r="23" spans="1:64" ht="32.5" customHeight="1" x14ac:dyDescent="0.35">
      <c r="A23" s="205"/>
      <c r="B23" s="166" t="s">
        <v>143</v>
      </c>
      <c r="C23" s="119" t="s">
        <v>93</v>
      </c>
      <c r="D23" s="119" t="s">
        <v>93</v>
      </c>
      <c r="E23" s="119" t="s">
        <v>93</v>
      </c>
      <c r="F23" s="119" t="s">
        <v>93</v>
      </c>
      <c r="G23" s="119" t="s">
        <v>93</v>
      </c>
      <c r="H23" s="119" t="s">
        <v>93</v>
      </c>
      <c r="I23" s="119" t="s">
        <v>93</v>
      </c>
      <c r="J23" s="119" t="s">
        <v>93</v>
      </c>
      <c r="K23" s="119" t="s">
        <v>93</v>
      </c>
      <c r="L23" s="172" t="s">
        <v>93</v>
      </c>
      <c r="M23" s="172" t="s">
        <v>40</v>
      </c>
      <c r="N23" s="172" t="s">
        <v>93</v>
      </c>
      <c r="O23" s="172" t="s">
        <v>93</v>
      </c>
      <c r="P23" s="172" t="s">
        <v>93</v>
      </c>
      <c r="Q23" s="172" t="s">
        <v>93</v>
      </c>
      <c r="R23" s="172" t="s">
        <v>93</v>
      </c>
      <c r="S23" s="172" t="s">
        <v>40</v>
      </c>
      <c r="T23" s="119" t="s">
        <v>93</v>
      </c>
      <c r="U23" s="119" t="s">
        <v>93</v>
      </c>
      <c r="V23" s="172" t="s">
        <v>93</v>
      </c>
      <c r="W23" s="172" t="s">
        <v>93</v>
      </c>
      <c r="X23" s="119" t="s">
        <v>93</v>
      </c>
      <c r="Y23" s="119" t="s">
        <v>93</v>
      </c>
      <c r="Z23" s="119" t="s">
        <v>65</v>
      </c>
      <c r="AA23" s="119" t="s">
        <v>93</v>
      </c>
      <c r="AB23" s="119" t="s">
        <v>93</v>
      </c>
      <c r="AC23" s="172" t="s">
        <v>93</v>
      </c>
      <c r="AD23" s="172" t="s">
        <v>93</v>
      </c>
      <c r="AE23" s="172" t="s">
        <v>93</v>
      </c>
      <c r="AF23" s="172" t="s">
        <v>93</v>
      </c>
      <c r="AG23" s="172" t="s">
        <v>40</v>
      </c>
      <c r="AH23" s="172" t="s">
        <v>93</v>
      </c>
      <c r="AI23" s="172" t="s">
        <v>93</v>
      </c>
      <c r="AJ23" s="172" t="s">
        <v>93</v>
      </c>
      <c r="AK23" s="172" t="s">
        <v>93</v>
      </c>
      <c r="AL23" s="172" t="s">
        <v>93</v>
      </c>
      <c r="AO23" s="113" t="s">
        <v>144</v>
      </c>
      <c r="AQ23" s="115" t="s">
        <v>145</v>
      </c>
      <c r="AS23" s="113" t="s">
        <v>146</v>
      </c>
      <c r="AU23" s="110" t="s">
        <v>147</v>
      </c>
    </row>
    <row r="24" spans="1:64" ht="32.5" customHeight="1" x14ac:dyDescent="0.35">
      <c r="A24" s="205"/>
      <c r="B24" s="166" t="s">
        <v>148</v>
      </c>
      <c r="C24" s="119" t="s">
        <v>131</v>
      </c>
      <c r="D24" s="119" t="s">
        <v>131</v>
      </c>
      <c r="E24" s="126" t="s">
        <v>131</v>
      </c>
      <c r="F24" s="141" t="s">
        <v>131</v>
      </c>
      <c r="G24" s="141" t="s">
        <v>131</v>
      </c>
      <c r="H24" s="141" t="s">
        <v>125</v>
      </c>
      <c r="I24" s="141" t="s">
        <v>131</v>
      </c>
      <c r="J24" s="141" t="s">
        <v>131</v>
      </c>
      <c r="K24" s="141" t="s">
        <v>131</v>
      </c>
      <c r="L24" s="141" t="s">
        <v>125</v>
      </c>
      <c r="M24" s="141" t="s">
        <v>125</v>
      </c>
      <c r="N24" s="141" t="s">
        <v>125</v>
      </c>
      <c r="O24" s="141" t="s">
        <v>135</v>
      </c>
      <c r="P24" s="141" t="s">
        <v>131</v>
      </c>
      <c r="Q24" s="141" t="s">
        <v>125</v>
      </c>
      <c r="R24" s="141" t="s">
        <v>131</v>
      </c>
      <c r="S24" s="141" t="s">
        <v>125</v>
      </c>
      <c r="T24" s="141" t="s">
        <v>131</v>
      </c>
      <c r="U24" s="141" t="s">
        <v>131</v>
      </c>
      <c r="V24" s="141" t="s">
        <v>125</v>
      </c>
      <c r="W24" s="141" t="s">
        <v>131</v>
      </c>
      <c r="X24" s="119" t="s">
        <v>135</v>
      </c>
      <c r="Y24" s="119" t="s">
        <v>131</v>
      </c>
      <c r="Z24" s="119" t="s">
        <v>131</v>
      </c>
      <c r="AA24" s="141" t="s">
        <v>135</v>
      </c>
      <c r="AB24" s="141" t="s">
        <v>131</v>
      </c>
      <c r="AC24" s="141" t="s">
        <v>135</v>
      </c>
      <c r="AD24" s="141" t="s">
        <v>131</v>
      </c>
      <c r="AE24" s="141" t="s">
        <v>125</v>
      </c>
      <c r="AF24" s="141" t="s">
        <v>131</v>
      </c>
      <c r="AG24" s="141" t="s">
        <v>131</v>
      </c>
      <c r="AH24" s="141" t="s">
        <v>131</v>
      </c>
      <c r="AI24" s="141" t="s">
        <v>125</v>
      </c>
      <c r="AJ24" s="141" t="s">
        <v>135</v>
      </c>
      <c r="AK24" s="141" t="s">
        <v>135</v>
      </c>
      <c r="AL24" s="141" t="s">
        <v>135</v>
      </c>
      <c r="AO24" s="111" t="s">
        <v>149</v>
      </c>
      <c r="AQ24" s="115" t="s">
        <v>59</v>
      </c>
      <c r="AS24" s="114" t="s">
        <v>150</v>
      </c>
      <c r="AU24" s="110" t="s">
        <v>59</v>
      </c>
    </row>
    <row r="25" spans="1:64" ht="32.5" customHeight="1" x14ac:dyDescent="0.35">
      <c r="A25" s="205"/>
      <c r="B25" s="166" t="s">
        <v>151</v>
      </c>
      <c r="C25" s="119" t="s">
        <v>153</v>
      </c>
      <c r="D25" s="167" t="s">
        <v>153</v>
      </c>
      <c r="E25" s="168" t="s">
        <v>152</v>
      </c>
      <c r="F25" s="169" t="s">
        <v>152</v>
      </c>
      <c r="G25" s="169" t="s">
        <v>152</v>
      </c>
      <c r="H25" s="169" t="s">
        <v>152</v>
      </c>
      <c r="I25" s="169" t="s">
        <v>152</v>
      </c>
      <c r="J25" s="169" t="s">
        <v>152</v>
      </c>
      <c r="K25" s="169" t="s">
        <v>152</v>
      </c>
      <c r="L25" s="169" t="s">
        <v>152</v>
      </c>
      <c r="M25" s="169" t="s">
        <v>153</v>
      </c>
      <c r="N25" s="169" t="s">
        <v>153</v>
      </c>
      <c r="O25" s="169" t="s">
        <v>153</v>
      </c>
      <c r="P25" s="169" t="s">
        <v>153</v>
      </c>
      <c r="Q25" s="169" t="s">
        <v>153</v>
      </c>
      <c r="R25" s="169" t="s">
        <v>153</v>
      </c>
      <c r="S25" s="169" t="s">
        <v>153</v>
      </c>
      <c r="T25" s="169" t="s">
        <v>152</v>
      </c>
      <c r="U25" s="169" t="s">
        <v>152</v>
      </c>
      <c r="V25" s="169" t="s">
        <v>153</v>
      </c>
      <c r="W25" s="169" t="s">
        <v>152</v>
      </c>
      <c r="X25" s="119" t="s">
        <v>152</v>
      </c>
      <c r="Y25" s="119" t="s">
        <v>152</v>
      </c>
      <c r="Z25" s="119" t="s">
        <v>153</v>
      </c>
      <c r="AA25" s="169" t="s">
        <v>152</v>
      </c>
      <c r="AB25" s="169" t="s">
        <v>152</v>
      </c>
      <c r="AC25" s="169" t="s">
        <v>154</v>
      </c>
      <c r="AD25" s="169" t="s">
        <v>152</v>
      </c>
      <c r="AE25" s="169" t="s">
        <v>152</v>
      </c>
      <c r="AF25" s="169" t="s">
        <v>152</v>
      </c>
      <c r="AG25" s="169" t="s">
        <v>154</v>
      </c>
      <c r="AH25" s="169" t="s">
        <v>154</v>
      </c>
      <c r="AI25" s="169" t="s">
        <v>152</v>
      </c>
      <c r="AJ25" s="169" t="s">
        <v>152</v>
      </c>
      <c r="AK25" s="169" t="s">
        <v>153</v>
      </c>
      <c r="AL25" s="169" t="s">
        <v>153</v>
      </c>
      <c r="AO25" s="112" t="s">
        <v>153</v>
      </c>
      <c r="AS25" s="115" t="s">
        <v>155</v>
      </c>
    </row>
    <row r="26" spans="1:64" ht="32.5" customHeight="1" x14ac:dyDescent="0.35">
      <c r="A26" s="205"/>
      <c r="B26" s="166" t="s">
        <v>156</v>
      </c>
      <c r="C26" s="119" t="s">
        <v>51</v>
      </c>
      <c r="D26" s="119" t="s">
        <v>51</v>
      </c>
      <c r="E26" s="119" t="s">
        <v>51</v>
      </c>
      <c r="F26" s="119" t="s">
        <v>51</v>
      </c>
      <c r="G26" s="119" t="s">
        <v>51</v>
      </c>
      <c r="H26" s="119" t="s">
        <v>51</v>
      </c>
      <c r="I26" s="119" t="s">
        <v>51</v>
      </c>
      <c r="J26" s="119" t="s">
        <v>51</v>
      </c>
      <c r="K26" s="119" t="s">
        <v>37</v>
      </c>
      <c r="L26" s="172" t="s">
        <v>51</v>
      </c>
      <c r="M26" s="172" t="s">
        <v>51</v>
      </c>
      <c r="N26" s="172" t="s">
        <v>51</v>
      </c>
      <c r="O26" s="172" t="s">
        <v>51</v>
      </c>
      <c r="P26" s="172" t="s">
        <v>51</v>
      </c>
      <c r="Q26" s="172" t="s">
        <v>51</v>
      </c>
      <c r="R26" s="172" t="s">
        <v>51</v>
      </c>
      <c r="S26" s="172" t="s">
        <v>51</v>
      </c>
      <c r="T26" s="119" t="s">
        <v>51</v>
      </c>
      <c r="U26" s="119" t="s">
        <v>51</v>
      </c>
      <c r="V26" s="172" t="s">
        <v>51</v>
      </c>
      <c r="W26" s="172" t="s">
        <v>51</v>
      </c>
      <c r="X26" s="119" t="s">
        <v>51</v>
      </c>
      <c r="Y26" s="119" t="s">
        <v>51</v>
      </c>
      <c r="Z26" s="119" t="s">
        <v>51</v>
      </c>
      <c r="AA26" s="172" t="s">
        <v>51</v>
      </c>
      <c r="AB26" s="119" t="s">
        <v>51</v>
      </c>
      <c r="AC26" s="172" t="s">
        <v>51</v>
      </c>
      <c r="AD26" s="172" t="s">
        <v>51</v>
      </c>
      <c r="AE26" s="172" t="s">
        <v>51</v>
      </c>
      <c r="AF26" s="172" t="s">
        <v>51</v>
      </c>
      <c r="AG26" s="172" t="s">
        <v>51</v>
      </c>
      <c r="AH26" s="172" t="s">
        <v>51</v>
      </c>
      <c r="AI26" s="172" t="s">
        <v>51</v>
      </c>
      <c r="AJ26" s="172" t="s">
        <v>51</v>
      </c>
      <c r="AK26" s="172" t="s">
        <v>51</v>
      </c>
      <c r="AL26" s="172" t="s">
        <v>51</v>
      </c>
      <c r="AO26" s="133" t="s">
        <v>152</v>
      </c>
      <c r="AS26" s="4"/>
    </row>
    <row r="27" spans="1:64" ht="32.5" customHeight="1" x14ac:dyDescent="0.35">
      <c r="A27" s="121"/>
      <c r="B27" s="3" t="s">
        <v>157</v>
      </c>
      <c r="C27" s="119" t="s">
        <v>37</v>
      </c>
      <c r="D27" s="119" t="s">
        <v>37</v>
      </c>
      <c r="E27" s="119" t="s">
        <v>37</v>
      </c>
      <c r="F27" s="119" t="s">
        <v>37</v>
      </c>
      <c r="G27" s="119" t="s">
        <v>37</v>
      </c>
      <c r="H27" s="119" t="s">
        <v>37</v>
      </c>
      <c r="I27" s="119" t="s">
        <v>37</v>
      </c>
      <c r="J27" s="119" t="s">
        <v>37</v>
      </c>
      <c r="K27" s="119" t="s">
        <v>37</v>
      </c>
      <c r="L27" s="172" t="s">
        <v>37</v>
      </c>
      <c r="M27" s="172" t="s">
        <v>37</v>
      </c>
      <c r="N27" s="172" t="s">
        <v>37</v>
      </c>
      <c r="O27" s="172" t="s">
        <v>37</v>
      </c>
      <c r="P27" s="172" t="s">
        <v>37</v>
      </c>
      <c r="Q27" s="172" t="s">
        <v>37</v>
      </c>
      <c r="R27" s="172" t="s">
        <v>37</v>
      </c>
      <c r="S27" s="172" t="s">
        <v>37</v>
      </c>
      <c r="T27" s="119" t="s">
        <v>37</v>
      </c>
      <c r="U27" s="119" t="s">
        <v>37</v>
      </c>
      <c r="V27" s="172" t="s">
        <v>37</v>
      </c>
      <c r="W27" s="172" t="s">
        <v>37</v>
      </c>
      <c r="X27" s="119" t="s">
        <v>37</v>
      </c>
      <c r="Y27" s="119" t="s">
        <v>37</v>
      </c>
      <c r="Z27" s="119" t="s">
        <v>37</v>
      </c>
      <c r="AA27" s="172" t="s">
        <v>37</v>
      </c>
      <c r="AB27" s="119" t="s">
        <v>37</v>
      </c>
      <c r="AC27" s="119" t="s">
        <v>37</v>
      </c>
      <c r="AD27" s="119" t="s">
        <v>37</v>
      </c>
      <c r="AE27" s="119" t="s">
        <v>37</v>
      </c>
      <c r="AF27" s="119" t="s">
        <v>37</v>
      </c>
      <c r="AG27" s="119" t="s">
        <v>37</v>
      </c>
      <c r="AH27" s="119" t="s">
        <v>37</v>
      </c>
      <c r="AI27" s="119" t="s">
        <v>37</v>
      </c>
      <c r="AJ27" s="119" t="s">
        <v>37</v>
      </c>
      <c r="AK27" s="119" t="s">
        <v>37</v>
      </c>
      <c r="AL27" s="119" t="s">
        <v>37</v>
      </c>
      <c r="AO27" s="115" t="s">
        <v>154</v>
      </c>
      <c r="AS27" s="4"/>
    </row>
    <row r="28" spans="1:64" s="132" customFormat="1" x14ac:dyDescent="0.35">
      <c r="A28" s="131"/>
      <c r="B28" s="3"/>
      <c r="C28" s="120"/>
      <c r="D28" s="120"/>
      <c r="E28" s="120"/>
      <c r="F28" s="170"/>
      <c r="G28" s="170"/>
      <c r="H28" s="170"/>
      <c r="I28" s="170"/>
      <c r="J28" s="170"/>
      <c r="K28" s="170"/>
      <c r="L28" s="170"/>
      <c r="M28" s="170"/>
      <c r="N28" s="170"/>
      <c r="O28" s="170"/>
      <c r="P28" s="170"/>
      <c r="Q28" s="170"/>
      <c r="R28" s="170"/>
      <c r="S28" s="170"/>
      <c r="T28" s="170"/>
      <c r="U28" s="170"/>
      <c r="V28" s="170"/>
      <c r="W28" s="170"/>
      <c r="X28" s="120"/>
      <c r="Y28" s="120"/>
      <c r="Z28" s="120"/>
      <c r="AA28" s="170"/>
      <c r="AB28" s="170"/>
      <c r="AC28" s="170"/>
      <c r="AD28" s="170"/>
      <c r="AE28" s="170"/>
      <c r="AF28" s="170"/>
      <c r="AG28" s="170"/>
      <c r="AH28" s="170"/>
      <c r="AI28" s="170"/>
      <c r="AJ28" s="170"/>
      <c r="AK28" s="170"/>
      <c r="AL28" s="170"/>
    </row>
    <row r="29" spans="1:64" ht="30.75" customHeight="1" x14ac:dyDescent="0.35">
      <c r="A29" s="204" t="s">
        <v>158</v>
      </c>
      <c r="B29" s="166" t="s">
        <v>159</v>
      </c>
      <c r="C29" s="167" t="s">
        <v>138</v>
      </c>
      <c r="D29" s="167" t="s">
        <v>138</v>
      </c>
      <c r="E29" s="167" t="s">
        <v>138</v>
      </c>
      <c r="F29" s="167" t="s">
        <v>138</v>
      </c>
      <c r="G29" s="167" t="s">
        <v>138</v>
      </c>
      <c r="H29" s="167" t="s">
        <v>138</v>
      </c>
      <c r="I29" s="167" t="s">
        <v>138</v>
      </c>
      <c r="J29" s="167" t="s">
        <v>138</v>
      </c>
      <c r="K29" s="167" t="s">
        <v>138</v>
      </c>
      <c r="L29" s="171" t="s">
        <v>138</v>
      </c>
      <c r="M29" s="171" t="s">
        <v>138</v>
      </c>
      <c r="N29" s="171" t="s">
        <v>138</v>
      </c>
      <c r="O29" s="171" t="s">
        <v>138</v>
      </c>
      <c r="P29" s="171" t="s">
        <v>138</v>
      </c>
      <c r="Q29" s="171" t="s">
        <v>138</v>
      </c>
      <c r="R29" s="171" t="s">
        <v>138</v>
      </c>
      <c r="S29" s="171" t="s">
        <v>138</v>
      </c>
      <c r="T29" s="167" t="s">
        <v>138</v>
      </c>
      <c r="U29" s="167" t="s">
        <v>138</v>
      </c>
      <c r="V29" s="171" t="s">
        <v>138</v>
      </c>
      <c r="W29" s="171" t="s">
        <v>138</v>
      </c>
      <c r="X29" s="119" t="s">
        <v>138</v>
      </c>
      <c r="Y29" s="119" t="s">
        <v>138</v>
      </c>
      <c r="Z29" s="119" t="s">
        <v>138</v>
      </c>
      <c r="AA29" s="171" t="s">
        <v>138</v>
      </c>
      <c r="AB29" s="167" t="s">
        <v>138</v>
      </c>
      <c r="AC29" s="167" t="s">
        <v>138</v>
      </c>
      <c r="AD29" s="167" t="s">
        <v>138</v>
      </c>
      <c r="AE29" s="167" t="s">
        <v>138</v>
      </c>
      <c r="AF29" s="167" t="s">
        <v>138</v>
      </c>
      <c r="AG29" s="167" t="s">
        <v>138</v>
      </c>
      <c r="AH29" s="167" t="s">
        <v>138</v>
      </c>
      <c r="AI29" s="167" t="s">
        <v>138</v>
      </c>
      <c r="AJ29" s="167" t="s">
        <v>138</v>
      </c>
      <c r="AK29" s="167" t="s">
        <v>138</v>
      </c>
      <c r="AL29" s="167" t="s">
        <v>138</v>
      </c>
    </row>
    <row r="30" spans="1:64" ht="30.75" customHeight="1" x14ac:dyDescent="0.35">
      <c r="A30" s="204"/>
      <c r="B30" s="166" t="s">
        <v>160</v>
      </c>
      <c r="C30" s="119" t="s">
        <v>37</v>
      </c>
      <c r="D30" s="119" t="s">
        <v>37</v>
      </c>
      <c r="E30" s="119" t="s">
        <v>37</v>
      </c>
      <c r="F30" s="119" t="s">
        <v>37</v>
      </c>
      <c r="G30" s="172" t="s">
        <v>51</v>
      </c>
      <c r="H30" s="119" t="s">
        <v>37</v>
      </c>
      <c r="I30" s="119" t="s">
        <v>37</v>
      </c>
      <c r="J30" s="119" t="s">
        <v>37</v>
      </c>
      <c r="K30" s="119" t="s">
        <v>37</v>
      </c>
      <c r="L30" s="172" t="s">
        <v>37</v>
      </c>
      <c r="M30" s="172" t="s">
        <v>37</v>
      </c>
      <c r="N30" s="172" t="s">
        <v>37</v>
      </c>
      <c r="O30" s="172" t="s">
        <v>37</v>
      </c>
      <c r="P30" s="172" t="s">
        <v>37</v>
      </c>
      <c r="Q30" s="172" t="s">
        <v>37</v>
      </c>
      <c r="R30" s="172" t="s">
        <v>37</v>
      </c>
      <c r="S30" s="172" t="s">
        <v>37</v>
      </c>
      <c r="T30" s="172" t="s">
        <v>37</v>
      </c>
      <c r="U30" s="119" t="s">
        <v>37</v>
      </c>
      <c r="V30" s="172" t="s">
        <v>37</v>
      </c>
      <c r="W30" s="172" t="s">
        <v>37</v>
      </c>
      <c r="X30" s="119" t="s">
        <v>37</v>
      </c>
      <c r="Y30" s="119" t="s">
        <v>37</v>
      </c>
      <c r="Z30" s="119" t="s">
        <v>37</v>
      </c>
      <c r="AA30" s="172" t="s">
        <v>37</v>
      </c>
      <c r="AB30" s="172" t="s">
        <v>37</v>
      </c>
      <c r="AC30" s="172" t="s">
        <v>37</v>
      </c>
      <c r="AD30" s="172" t="s">
        <v>37</v>
      </c>
      <c r="AE30" s="172" t="s">
        <v>37</v>
      </c>
      <c r="AF30" s="172" t="s">
        <v>37</v>
      </c>
      <c r="AG30" s="172" t="s">
        <v>37</v>
      </c>
      <c r="AH30" s="172" t="s">
        <v>37</v>
      </c>
      <c r="AI30" s="172" t="s">
        <v>37</v>
      </c>
      <c r="AJ30" s="172" t="s">
        <v>37</v>
      </c>
      <c r="AK30" s="172" t="s">
        <v>37</v>
      </c>
      <c r="AL30" s="172" t="s">
        <v>37</v>
      </c>
    </row>
    <row r="31" spans="1:64" ht="30.75" customHeight="1" x14ac:dyDescent="0.35">
      <c r="A31" s="204"/>
      <c r="B31" s="166" t="s">
        <v>161</v>
      </c>
      <c r="C31" s="119" t="s">
        <v>126</v>
      </c>
      <c r="D31" s="119" t="s">
        <v>126</v>
      </c>
      <c r="E31" s="119" t="s">
        <v>126</v>
      </c>
      <c r="F31" s="119" t="s">
        <v>126</v>
      </c>
      <c r="G31" s="119" t="s">
        <v>126</v>
      </c>
      <c r="H31" s="119" t="s">
        <v>126</v>
      </c>
      <c r="I31" s="119" t="s">
        <v>126</v>
      </c>
      <c r="J31" s="119" t="s">
        <v>126</v>
      </c>
      <c r="K31" s="119" t="s">
        <v>126</v>
      </c>
      <c r="L31" s="172" t="s">
        <v>126</v>
      </c>
      <c r="M31" s="172" t="s">
        <v>126</v>
      </c>
      <c r="N31" s="172" t="s">
        <v>126</v>
      </c>
      <c r="O31" s="172" t="s">
        <v>126</v>
      </c>
      <c r="P31" s="172" t="s">
        <v>126</v>
      </c>
      <c r="Q31" s="172" t="s">
        <v>126</v>
      </c>
      <c r="R31" s="172" t="s">
        <v>126</v>
      </c>
      <c r="S31" s="172" t="s">
        <v>126</v>
      </c>
      <c r="T31" s="119" t="s">
        <v>126</v>
      </c>
      <c r="U31" s="119" t="s">
        <v>126</v>
      </c>
      <c r="V31" s="172" t="s">
        <v>126</v>
      </c>
      <c r="W31" s="171" t="s">
        <v>126</v>
      </c>
      <c r="X31" s="119" t="s">
        <v>126</v>
      </c>
      <c r="Y31" s="119" t="s">
        <v>126</v>
      </c>
      <c r="Z31" s="119" t="s">
        <v>126</v>
      </c>
      <c r="AA31" s="171" t="s">
        <v>126</v>
      </c>
      <c r="AB31" s="167" t="s">
        <v>126</v>
      </c>
      <c r="AC31" s="167" t="s">
        <v>126</v>
      </c>
      <c r="AD31" s="167" t="s">
        <v>126</v>
      </c>
      <c r="AE31" s="167" t="s">
        <v>126</v>
      </c>
      <c r="AF31" s="167" t="s">
        <v>126</v>
      </c>
      <c r="AG31" s="167" t="s">
        <v>126</v>
      </c>
      <c r="AH31" s="167" t="s">
        <v>126</v>
      </c>
      <c r="AI31" s="167" t="s">
        <v>126</v>
      </c>
      <c r="AJ31" s="167" t="s">
        <v>126</v>
      </c>
      <c r="AK31" s="167" t="s">
        <v>126</v>
      </c>
      <c r="AL31" s="167" t="s">
        <v>126</v>
      </c>
    </row>
    <row r="32" spans="1:64" ht="30.75" customHeight="1" x14ac:dyDescent="0.35">
      <c r="A32" s="204"/>
      <c r="B32" s="166" t="s">
        <v>162</v>
      </c>
      <c r="C32" s="119" t="s">
        <v>150</v>
      </c>
      <c r="D32" s="119" t="s">
        <v>150</v>
      </c>
      <c r="E32" s="119" t="s">
        <v>150</v>
      </c>
      <c r="F32" s="119" t="s">
        <v>150</v>
      </c>
      <c r="G32" s="119" t="s">
        <v>150</v>
      </c>
      <c r="H32" s="119" t="s">
        <v>150</v>
      </c>
      <c r="I32" s="119" t="s">
        <v>150</v>
      </c>
      <c r="J32" s="119" t="s">
        <v>150</v>
      </c>
      <c r="K32" s="172" t="s">
        <v>155</v>
      </c>
      <c r="L32" s="172" t="s">
        <v>150</v>
      </c>
      <c r="M32" s="172" t="s">
        <v>150</v>
      </c>
      <c r="N32" s="172" t="s">
        <v>150</v>
      </c>
      <c r="O32" s="172" t="s">
        <v>150</v>
      </c>
      <c r="P32" s="172" t="s">
        <v>150</v>
      </c>
      <c r="Q32" s="172" t="s">
        <v>150</v>
      </c>
      <c r="R32" s="172" t="s">
        <v>150</v>
      </c>
      <c r="S32" s="172" t="s">
        <v>150</v>
      </c>
      <c r="T32" s="119" t="s">
        <v>150</v>
      </c>
      <c r="U32" s="119" t="s">
        <v>150</v>
      </c>
      <c r="V32" s="172" t="s">
        <v>150</v>
      </c>
      <c r="W32" s="172" t="s">
        <v>150</v>
      </c>
      <c r="X32" s="119" t="s">
        <v>150</v>
      </c>
      <c r="Y32" s="119" t="s">
        <v>150</v>
      </c>
      <c r="Z32" s="119" t="s">
        <v>150</v>
      </c>
      <c r="AA32" s="172" t="s">
        <v>150</v>
      </c>
      <c r="AB32" s="119" t="s">
        <v>150</v>
      </c>
      <c r="AC32" s="172" t="s">
        <v>150</v>
      </c>
      <c r="AD32" s="172" t="s">
        <v>150</v>
      </c>
      <c r="AE32" s="172" t="s">
        <v>150</v>
      </c>
      <c r="AF32" s="172" t="s">
        <v>150</v>
      </c>
      <c r="AG32" s="172" t="s">
        <v>150</v>
      </c>
      <c r="AH32" s="172" t="s">
        <v>150</v>
      </c>
      <c r="AI32" s="172" t="s">
        <v>150</v>
      </c>
      <c r="AJ32" s="172" t="s">
        <v>150</v>
      </c>
      <c r="AK32" s="172" t="s">
        <v>150</v>
      </c>
      <c r="AL32" s="172" t="s">
        <v>150</v>
      </c>
    </row>
    <row r="33" spans="1:39" s="123" customFormat="1" ht="30.75" customHeight="1" x14ac:dyDescent="0.35">
      <c r="A33" s="204"/>
      <c r="B33" s="173" t="s">
        <v>163</v>
      </c>
      <c r="C33" s="119"/>
      <c r="D33" s="119"/>
      <c r="E33" s="126"/>
      <c r="F33" s="141"/>
      <c r="G33" s="141"/>
      <c r="H33" s="141"/>
      <c r="I33" s="141"/>
      <c r="J33" s="141"/>
      <c r="K33" s="141"/>
      <c r="L33" s="141"/>
      <c r="M33" s="141"/>
      <c r="N33" s="141"/>
      <c r="O33" s="141"/>
      <c r="P33" s="141"/>
      <c r="Q33" s="141"/>
      <c r="R33" s="141"/>
      <c r="S33" s="141"/>
      <c r="T33" s="141"/>
      <c r="U33" s="141"/>
      <c r="V33" s="141"/>
      <c r="W33" s="141"/>
      <c r="X33" s="119"/>
      <c r="Y33" s="119"/>
      <c r="Z33" s="119"/>
      <c r="AA33" s="141"/>
      <c r="AB33" s="141"/>
      <c r="AC33" s="141"/>
      <c r="AD33" s="141"/>
      <c r="AE33" s="141"/>
      <c r="AF33" s="141"/>
      <c r="AG33" s="141"/>
      <c r="AH33" s="141"/>
      <c r="AI33" s="141"/>
      <c r="AJ33" s="141"/>
      <c r="AK33" s="141"/>
      <c r="AL33" s="141"/>
      <c r="AM33" s="3"/>
    </row>
    <row r="34" spans="1:39" ht="30.75" customHeight="1" x14ac:dyDescent="0.35">
      <c r="A34" s="204"/>
      <c r="B34" s="174" t="s">
        <v>164</v>
      </c>
      <c r="C34" s="175">
        <f>++C35+C36</f>
        <v>480000</v>
      </c>
      <c r="D34" s="175">
        <f>++D35+D36</f>
        <v>550000</v>
      </c>
      <c r="E34" s="175">
        <f t="shared" ref="E34:K34" si="0">++E35+E36</f>
        <v>530000</v>
      </c>
      <c r="F34" s="175">
        <f t="shared" si="0"/>
        <v>1150000</v>
      </c>
      <c r="G34" s="175">
        <f t="shared" si="0"/>
        <v>740000</v>
      </c>
      <c r="H34" s="175">
        <f t="shared" si="0"/>
        <v>650000</v>
      </c>
      <c r="I34" s="175">
        <f t="shared" si="0"/>
        <v>230000</v>
      </c>
      <c r="J34" s="175">
        <f t="shared" si="0"/>
        <v>530000</v>
      </c>
      <c r="K34" s="175">
        <f t="shared" si="0"/>
        <v>385000</v>
      </c>
      <c r="L34" s="176">
        <f t="shared" ref="L34:S34" si="1">+L35+L36</f>
        <v>470000</v>
      </c>
      <c r="M34" s="176">
        <f t="shared" si="1"/>
        <v>500000</v>
      </c>
      <c r="N34" s="176">
        <f t="shared" si="1"/>
        <v>900000</v>
      </c>
      <c r="O34" s="176">
        <f t="shared" si="1"/>
        <v>480000</v>
      </c>
      <c r="P34" s="176">
        <f t="shared" si="1"/>
        <v>940000</v>
      </c>
      <c r="Q34" s="176">
        <f t="shared" si="1"/>
        <v>820000</v>
      </c>
      <c r="R34" s="176">
        <f t="shared" si="1"/>
        <v>820000</v>
      </c>
      <c r="S34" s="176">
        <f t="shared" si="1"/>
        <v>500000</v>
      </c>
      <c r="T34" s="175">
        <f t="shared" ref="T34:U34" si="2">++T35+T36</f>
        <v>840000</v>
      </c>
      <c r="U34" s="175">
        <f t="shared" si="2"/>
        <v>720000</v>
      </c>
      <c r="V34" s="176">
        <f t="shared" ref="V34:Z34" si="3">+V35+V36</f>
        <v>590000</v>
      </c>
      <c r="W34" s="176">
        <f t="shared" si="3"/>
        <v>820000</v>
      </c>
      <c r="X34" s="175">
        <f t="shared" si="3"/>
        <v>590000</v>
      </c>
      <c r="Y34" s="175">
        <f t="shared" si="3"/>
        <v>830000</v>
      </c>
      <c r="Z34" s="175">
        <f t="shared" si="3"/>
        <v>1050000</v>
      </c>
      <c r="AA34" s="176">
        <f t="shared" ref="AA34:AL34" si="4">+AA35+AA36</f>
        <v>900000</v>
      </c>
      <c r="AB34" s="176">
        <f t="shared" si="4"/>
        <v>840000</v>
      </c>
      <c r="AC34" s="172">
        <f t="shared" si="4"/>
        <v>1060000</v>
      </c>
      <c r="AD34" s="172">
        <f t="shared" si="4"/>
        <v>1260000</v>
      </c>
      <c r="AE34" s="172">
        <f t="shared" si="4"/>
        <v>1150000</v>
      </c>
      <c r="AF34" s="172">
        <f t="shared" si="4"/>
        <v>1350000</v>
      </c>
      <c r="AG34" s="172">
        <f t="shared" si="4"/>
        <v>1260000</v>
      </c>
      <c r="AH34" s="172">
        <f t="shared" si="4"/>
        <v>1250000</v>
      </c>
      <c r="AI34" s="172">
        <f t="shared" si="4"/>
        <v>1150000</v>
      </c>
      <c r="AJ34" s="172">
        <f t="shared" si="4"/>
        <v>1440000</v>
      </c>
      <c r="AK34" s="172">
        <f t="shared" si="4"/>
        <v>470000</v>
      </c>
      <c r="AL34" s="172">
        <f t="shared" si="4"/>
        <v>500000</v>
      </c>
      <c r="AM34" s="123"/>
    </row>
    <row r="35" spans="1:39" ht="30.75" customHeight="1" x14ac:dyDescent="0.35">
      <c r="A35" s="204"/>
      <c r="B35" s="177" t="s">
        <v>165</v>
      </c>
      <c r="C35" s="175">
        <v>80000</v>
      </c>
      <c r="D35" s="175">
        <v>70000</v>
      </c>
      <c r="E35" s="178">
        <v>130000</v>
      </c>
      <c r="F35" s="179">
        <v>250000</v>
      </c>
      <c r="G35" s="179">
        <v>90000</v>
      </c>
      <c r="H35" s="179">
        <v>70000</v>
      </c>
      <c r="I35" s="179">
        <v>50000</v>
      </c>
      <c r="J35" s="179">
        <v>50000</v>
      </c>
      <c r="K35" s="179">
        <v>35000</v>
      </c>
      <c r="L35" s="179">
        <v>400000</v>
      </c>
      <c r="M35" s="179">
        <v>200000</v>
      </c>
      <c r="N35" s="179">
        <v>200000</v>
      </c>
      <c r="O35" s="179">
        <v>80000</v>
      </c>
      <c r="P35" s="179">
        <v>140000</v>
      </c>
      <c r="Q35" s="179">
        <v>120000</v>
      </c>
      <c r="R35" s="179">
        <v>120000</v>
      </c>
      <c r="S35" s="179">
        <v>200000</v>
      </c>
      <c r="T35" s="179">
        <v>140000</v>
      </c>
      <c r="U35" s="179">
        <v>120000</v>
      </c>
      <c r="V35" s="179">
        <v>90000</v>
      </c>
      <c r="W35" s="141">
        <v>120000</v>
      </c>
      <c r="X35" s="175">
        <v>90000</v>
      </c>
      <c r="Y35" s="175">
        <v>130000</v>
      </c>
      <c r="Z35" s="175">
        <v>150000</v>
      </c>
      <c r="AA35" s="141">
        <v>100000</v>
      </c>
      <c r="AB35" s="179">
        <v>140000</v>
      </c>
      <c r="AC35" s="141">
        <v>160000</v>
      </c>
      <c r="AD35" s="141">
        <v>210000</v>
      </c>
      <c r="AE35" s="141">
        <v>200000</v>
      </c>
      <c r="AF35" s="141">
        <v>300000</v>
      </c>
      <c r="AG35" s="141">
        <v>200000</v>
      </c>
      <c r="AH35" s="141">
        <v>250000</v>
      </c>
      <c r="AI35" s="141">
        <v>190000</v>
      </c>
      <c r="AJ35" s="141">
        <v>40000</v>
      </c>
      <c r="AK35" s="141">
        <v>70000</v>
      </c>
      <c r="AL35" s="141">
        <v>80000</v>
      </c>
    </row>
    <row r="36" spans="1:39" ht="30.75" customHeight="1" x14ac:dyDescent="0.35">
      <c r="A36" s="204"/>
      <c r="B36" s="177" t="s">
        <v>166</v>
      </c>
      <c r="C36" s="175">
        <v>400000</v>
      </c>
      <c r="D36" s="175">
        <v>480000</v>
      </c>
      <c r="E36" s="178">
        <v>400000</v>
      </c>
      <c r="F36" s="179">
        <v>900000</v>
      </c>
      <c r="G36" s="179">
        <v>650000</v>
      </c>
      <c r="H36" s="179">
        <v>580000</v>
      </c>
      <c r="I36" s="179">
        <v>180000</v>
      </c>
      <c r="J36" s="179">
        <v>480000</v>
      </c>
      <c r="K36" s="179">
        <v>350000</v>
      </c>
      <c r="L36" s="179">
        <v>70000</v>
      </c>
      <c r="M36" s="179">
        <v>300000</v>
      </c>
      <c r="N36" s="179">
        <v>700000</v>
      </c>
      <c r="O36" s="179">
        <v>400000</v>
      </c>
      <c r="P36" s="179">
        <v>800000</v>
      </c>
      <c r="Q36" s="179">
        <v>700000</v>
      </c>
      <c r="R36" s="179">
        <v>700000</v>
      </c>
      <c r="S36" s="179">
        <v>300000</v>
      </c>
      <c r="T36" s="179">
        <v>700000</v>
      </c>
      <c r="U36" s="179">
        <v>600000</v>
      </c>
      <c r="V36" s="179">
        <v>500000</v>
      </c>
      <c r="W36" s="141">
        <v>700000</v>
      </c>
      <c r="X36" s="175">
        <v>500000</v>
      </c>
      <c r="Y36" s="175">
        <v>700000</v>
      </c>
      <c r="Z36" s="175">
        <v>900000</v>
      </c>
      <c r="AA36" s="141">
        <v>800000</v>
      </c>
      <c r="AB36" s="179">
        <v>700000</v>
      </c>
      <c r="AC36" s="141">
        <v>900000</v>
      </c>
      <c r="AD36" s="141">
        <v>1050000</v>
      </c>
      <c r="AE36" s="141">
        <v>950000</v>
      </c>
      <c r="AF36" s="141">
        <v>1050000</v>
      </c>
      <c r="AG36" s="141">
        <v>1060000</v>
      </c>
      <c r="AH36" s="141">
        <v>1000000</v>
      </c>
      <c r="AI36" s="141">
        <v>960000</v>
      </c>
      <c r="AJ36" s="141">
        <v>1400000</v>
      </c>
      <c r="AK36" s="141">
        <v>400000</v>
      </c>
      <c r="AL36" s="141">
        <v>420000</v>
      </c>
    </row>
    <row r="37" spans="1:39" ht="30.75" customHeight="1" x14ac:dyDescent="0.35">
      <c r="A37" s="204"/>
      <c r="B37" s="177" t="s">
        <v>167</v>
      </c>
      <c r="C37" s="180">
        <f t="shared" ref="C37" si="5">+SUM(C38:C46)</f>
        <v>1</v>
      </c>
      <c r="D37" s="180">
        <f t="shared" ref="D37:S37" si="6">+SUM(D38:D46)</f>
        <v>1</v>
      </c>
      <c r="E37" s="180">
        <f t="shared" si="6"/>
        <v>1.0000000000000002</v>
      </c>
      <c r="F37" s="180">
        <f t="shared" si="6"/>
        <v>0.99999999999999989</v>
      </c>
      <c r="G37" s="180">
        <f t="shared" si="6"/>
        <v>0.99999999999999989</v>
      </c>
      <c r="H37" s="180">
        <f t="shared" si="6"/>
        <v>1</v>
      </c>
      <c r="I37" s="180">
        <f t="shared" si="6"/>
        <v>0.99999999999999989</v>
      </c>
      <c r="J37" s="180">
        <f t="shared" si="6"/>
        <v>0.99999999999999989</v>
      </c>
      <c r="K37" s="180">
        <f t="shared" si="6"/>
        <v>1</v>
      </c>
      <c r="L37" s="180">
        <f t="shared" si="6"/>
        <v>1</v>
      </c>
      <c r="M37" s="180">
        <f t="shared" si="6"/>
        <v>1</v>
      </c>
      <c r="N37" s="180">
        <f t="shared" si="6"/>
        <v>1</v>
      </c>
      <c r="O37" s="180">
        <f t="shared" si="6"/>
        <v>1</v>
      </c>
      <c r="P37" s="180">
        <f t="shared" si="6"/>
        <v>1</v>
      </c>
      <c r="Q37" s="180">
        <f t="shared" si="6"/>
        <v>1</v>
      </c>
      <c r="R37" s="180">
        <f t="shared" si="6"/>
        <v>1</v>
      </c>
      <c r="S37" s="180">
        <f t="shared" si="6"/>
        <v>0.99999999999999989</v>
      </c>
      <c r="T37" s="180">
        <f t="shared" ref="T37:AL37" si="7">+SUM(T38:T46)</f>
        <v>1</v>
      </c>
      <c r="U37" s="180">
        <f t="shared" si="7"/>
        <v>1</v>
      </c>
      <c r="V37" s="180">
        <f t="shared" si="7"/>
        <v>0.99999999999999989</v>
      </c>
      <c r="W37" s="180">
        <f t="shared" si="7"/>
        <v>0.99999999999999989</v>
      </c>
      <c r="X37" s="180">
        <f t="shared" si="7"/>
        <v>1</v>
      </c>
      <c r="Y37" s="180">
        <f t="shared" si="7"/>
        <v>1</v>
      </c>
      <c r="Z37" s="180">
        <f t="shared" si="7"/>
        <v>1</v>
      </c>
      <c r="AA37" s="180">
        <f t="shared" si="7"/>
        <v>1</v>
      </c>
      <c r="AB37" s="180">
        <f t="shared" si="7"/>
        <v>1</v>
      </c>
      <c r="AC37" s="180">
        <f t="shared" si="7"/>
        <v>1</v>
      </c>
      <c r="AD37" s="180">
        <f t="shared" si="7"/>
        <v>1</v>
      </c>
      <c r="AE37" s="180">
        <f t="shared" si="7"/>
        <v>0.99999999999999989</v>
      </c>
      <c r="AF37" s="180">
        <f t="shared" si="7"/>
        <v>1</v>
      </c>
      <c r="AG37" s="180">
        <f t="shared" si="7"/>
        <v>0.99999999999999989</v>
      </c>
      <c r="AH37" s="180">
        <f t="shared" si="7"/>
        <v>1</v>
      </c>
      <c r="AI37" s="180">
        <f t="shared" si="7"/>
        <v>1</v>
      </c>
      <c r="AJ37" s="180">
        <f t="shared" si="7"/>
        <v>1</v>
      </c>
      <c r="AK37" s="180">
        <f t="shared" si="7"/>
        <v>1</v>
      </c>
      <c r="AL37" s="180">
        <f t="shared" si="7"/>
        <v>1</v>
      </c>
    </row>
    <row r="38" spans="1:39" ht="30.75" customHeight="1" x14ac:dyDescent="0.35">
      <c r="A38" s="204"/>
      <c r="B38" s="177" t="s">
        <v>168</v>
      </c>
      <c r="C38" s="180">
        <f>+C99/$C$98</f>
        <v>0.11042627026467085</v>
      </c>
      <c r="D38" s="180">
        <f>+D99/$D$98</f>
        <v>0.1434736753849073</v>
      </c>
      <c r="E38" s="180">
        <f>+E99/$E$98</f>
        <v>9.1497312786383025E-2</v>
      </c>
      <c r="F38" s="180">
        <f>+F99/$F$98</f>
        <v>0.16853512705530643</v>
      </c>
      <c r="G38" s="180">
        <f>+G99/$G$98</f>
        <v>0.16679705836332342</v>
      </c>
      <c r="H38" s="180">
        <f>+H99/$H$98</f>
        <v>0.20399868775971422</v>
      </c>
      <c r="I38" s="180">
        <f>+I99/$I$98</f>
        <v>0.21379863618130765</v>
      </c>
      <c r="J38" s="180">
        <f>+J99/$J$98</f>
        <v>0.21379863618130765</v>
      </c>
      <c r="K38" s="180">
        <f>+K99/$K$98</f>
        <v>0.16179707065341126</v>
      </c>
      <c r="L38" s="180">
        <f>+L99/$L$98</f>
        <v>0.11946463449777464</v>
      </c>
      <c r="M38" s="180">
        <f>+M99/$M$98</f>
        <v>9.1957467287767755E-2</v>
      </c>
      <c r="N38" s="180">
        <f>+N99/$N$98</f>
        <v>0.12754265882579774</v>
      </c>
      <c r="O38" s="180">
        <f>+O99/$O$98</f>
        <v>0.11406508720075517</v>
      </c>
      <c r="P38" s="180">
        <f>+P99/$P$98</f>
        <v>0.13606911447084233</v>
      </c>
      <c r="Q38" s="180">
        <f>+Q99/$Q$98</f>
        <v>0.13410243607599925</v>
      </c>
      <c r="R38" s="180">
        <f>+R99/$R$98</f>
        <v>0.13410243607599925</v>
      </c>
      <c r="S38" s="180">
        <f>+S99/$S$98</f>
        <v>0.14646061926528228</v>
      </c>
      <c r="T38" s="180">
        <f>+T99/$T$98</f>
        <v>0.104030334536114</v>
      </c>
      <c r="U38" s="180">
        <f>+U99/$U$98</f>
        <v>0.15900663696133113</v>
      </c>
      <c r="V38" s="180">
        <f>+V99/$V$98</f>
        <v>0.14383561643835616</v>
      </c>
      <c r="W38" s="180">
        <f>+W99/$W$98</f>
        <v>0.16131250148178003</v>
      </c>
      <c r="X38" s="180">
        <f>+X99/$X$98</f>
        <v>0.1575583549462764</v>
      </c>
      <c r="Y38" s="180">
        <f>+Y99/$Y$98</f>
        <v>0.12512413108242304</v>
      </c>
      <c r="Z38" s="180">
        <f>+Z99/$Z$98</f>
        <v>0.14762994532224247</v>
      </c>
      <c r="AA38" s="180">
        <f>+AA99/$AA$98</f>
        <v>0.14429316706960174</v>
      </c>
      <c r="AB38" s="180">
        <f>+AB99/$AB$98</f>
        <v>0.104030334536114</v>
      </c>
      <c r="AC38" s="180">
        <f>+AC99/$AC$98</f>
        <v>0.31769897042000328</v>
      </c>
      <c r="AD38" s="180">
        <f>+AD99/$AD$98</f>
        <v>0.25780309716761612</v>
      </c>
      <c r="AE38" s="180">
        <f>+AE99/$AE$98</f>
        <v>0.20244045868862098</v>
      </c>
      <c r="AF38" s="180">
        <f>+AF99/$AF$98</f>
        <v>0.16884691468317273</v>
      </c>
      <c r="AG38" s="180">
        <f>+AG99/$AG$98</f>
        <v>0.18395219356999329</v>
      </c>
      <c r="AH38" s="180">
        <f>+AH99/$AH$98</f>
        <v>0.19367359824450631</v>
      </c>
      <c r="AI38" s="180">
        <f>+AI99/$AI$98</f>
        <v>0.16884691468317273</v>
      </c>
      <c r="AJ38" s="180">
        <f>+AJ99/$AJ$98</f>
        <v>0.16888457584288555</v>
      </c>
      <c r="AK38" s="180">
        <f>+AK99/$AK$98</f>
        <v>0.16292364230298081</v>
      </c>
      <c r="AL38" s="180">
        <f>+AL99/$AL$98</f>
        <v>0.17651244496494062</v>
      </c>
    </row>
    <row r="39" spans="1:39" ht="30.75" customHeight="1" x14ac:dyDescent="0.35">
      <c r="A39" s="204"/>
      <c r="B39" s="177" t="s">
        <v>169</v>
      </c>
      <c r="C39" s="180">
        <f t="shared" ref="C39:C46" si="8">+C100/$C$98</f>
        <v>0.18991384817251084</v>
      </c>
      <c r="D39" s="180">
        <f t="shared" ref="D39:D46" si="9">+D100/$D$98</f>
        <v>0.13767965650690825</v>
      </c>
      <c r="E39" s="180">
        <f t="shared" ref="E39:E46" si="10">+E100/$E$98</f>
        <v>0.1267678168205047</v>
      </c>
      <c r="F39" s="180">
        <f t="shared" ref="F39:F46" si="11">+F100/$F$98</f>
        <v>0.19978153386225136</v>
      </c>
      <c r="G39" s="180">
        <f t="shared" ref="G39:G46" si="12">+G100/$G$98</f>
        <v>0.16690137172064884</v>
      </c>
      <c r="H39" s="180">
        <f t="shared" ref="H39:H46" si="13">+H100/$H$98</f>
        <v>0.32076984763432237</v>
      </c>
      <c r="I39" s="180">
        <f t="shared" ref="I39:I46" si="14">+I100/$I$98</f>
        <v>0.19253910950661854</v>
      </c>
      <c r="J39" s="180">
        <f t="shared" ref="J39:J46" si="15">+J100/$J$98</f>
        <v>0.19253910950661854</v>
      </c>
      <c r="K39" s="180">
        <f t="shared" ref="K39:K46" si="16">+K100/$K$98</f>
        <v>0.15177961599757153</v>
      </c>
      <c r="L39" s="180">
        <f t="shared" ref="L39:L46" si="17">+L100/$L$98</f>
        <v>0.24334795555697863</v>
      </c>
      <c r="M39" s="180">
        <f t="shared" ref="M39:M46" si="18">+M100/$M$98</f>
        <v>0.15981548575735288</v>
      </c>
      <c r="N39" s="180">
        <f t="shared" ref="N39:N46" si="19">+N100/$N$98</f>
        <v>0.21369581284745653</v>
      </c>
      <c r="O39" s="180">
        <f t="shared" ref="O39:O46" si="20">+O100/$O$98</f>
        <v>0.24372881880503242</v>
      </c>
      <c r="P39" s="180">
        <f t="shared" ref="P39:P46" si="21">+P100/$P$98</f>
        <v>0.20616532495582171</v>
      </c>
      <c r="Q39" s="180">
        <f t="shared" ref="Q39:Q46" si="22">+Q100/$Q$98</f>
        <v>0.22074475074238561</v>
      </c>
      <c r="R39" s="180">
        <f t="shared" ref="R39:R46" si="23">+R100/$R$98</f>
        <v>0.22074475074238561</v>
      </c>
      <c r="S39" s="180">
        <f t="shared" ref="S39:S46" si="24">+S100/$S$98</f>
        <v>0.33018497096843025</v>
      </c>
      <c r="T39" s="180">
        <f t="shared" ref="T39:T46" si="25">+T100/$T$98</f>
        <v>0.48926671151611523</v>
      </c>
      <c r="U39" s="180">
        <f t="shared" ref="U39:U46" si="26">+U100/$U$98</f>
        <v>0.38949303586451872</v>
      </c>
      <c r="V39" s="180">
        <f t="shared" ref="V39:V46" si="27">+V100/$V$98</f>
        <v>0.22549185410677039</v>
      </c>
      <c r="W39" s="180">
        <f t="shared" ref="W39:W46" si="28">+W100/$W$98</f>
        <v>0.41489840916095688</v>
      </c>
      <c r="X39" s="180">
        <f t="shared" ref="X39:X46" si="29">+X100/$X$98</f>
        <v>0.32419414597999258</v>
      </c>
      <c r="Y39" s="180">
        <f t="shared" ref="Y39:Y46" si="30">+Y100/$Y$98</f>
        <v>0.38618558976056494</v>
      </c>
      <c r="Z39" s="180">
        <f t="shared" ref="Z39:Z46" si="31">+Z100/$Z$98</f>
        <v>0.41111095884779303</v>
      </c>
      <c r="AA39" s="180">
        <f t="shared" ref="AA39:AA46" si="32">+AA100/$AA$98</f>
        <v>0.3181066293421555</v>
      </c>
      <c r="AB39" s="180">
        <f t="shared" ref="AB39:AB46" si="33">+AB100/$AB$98</f>
        <v>0.48926671151611523</v>
      </c>
      <c r="AC39" s="180">
        <f t="shared" ref="AC39:AC46" si="34">+AC100/$AC$98</f>
        <v>0.24513809445987905</v>
      </c>
      <c r="AD39" s="180">
        <f t="shared" ref="AD39:AD46" si="35">+AD100/$AD$98</f>
        <v>0.16939028412991344</v>
      </c>
      <c r="AE39" s="180">
        <f t="shared" ref="AE39:AE46" si="36">+AE100/$AE$98</f>
        <v>0.18902003612382912</v>
      </c>
      <c r="AF39" s="180">
        <f t="shared" ref="AF39:AF46" si="37">+AF100/$AF$98</f>
        <v>0.22334247973964649</v>
      </c>
      <c r="AG39" s="180">
        <f t="shared" ref="AG39:AG46" si="38">+AG100/$AG$98</f>
        <v>0.19884460817146685</v>
      </c>
      <c r="AH39" s="180">
        <f t="shared" ref="AH39:AH46" si="39">+AH100/$AH$98</f>
        <v>0.22254194656923124</v>
      </c>
      <c r="AI39" s="180">
        <f t="shared" ref="AI39:AI46" si="40">+AI100/$AI$98</f>
        <v>0.22334247973964649</v>
      </c>
      <c r="AJ39" s="180">
        <f t="shared" ref="AJ39:AJ46" si="41">+AJ100/$AJ$98</f>
        <v>0.20177368678958849</v>
      </c>
      <c r="AK39" s="180">
        <f t="shared" ref="AK39:AK46" si="42">+AK100/$AK$98</f>
        <v>0.30246661524734209</v>
      </c>
      <c r="AL39" s="180">
        <f t="shared" ref="AL39:AL46" si="43">+AL100/$AL$98</f>
        <v>0.16306684258119988</v>
      </c>
    </row>
    <row r="40" spans="1:39" ht="30.75" customHeight="1" x14ac:dyDescent="0.35">
      <c r="A40" s="204"/>
      <c r="B40" s="177" t="s">
        <v>170</v>
      </c>
      <c r="C40" s="180">
        <f t="shared" si="8"/>
        <v>9.9273147908357937E-2</v>
      </c>
      <c r="D40" s="180">
        <f t="shared" si="9"/>
        <v>5.8249085445230414E-2</v>
      </c>
      <c r="E40" s="180">
        <f t="shared" si="10"/>
        <v>0.10299885116666006</v>
      </c>
      <c r="F40" s="180">
        <f t="shared" si="11"/>
        <v>0.15414798206278027</v>
      </c>
      <c r="G40" s="180">
        <f t="shared" si="12"/>
        <v>7.0411516194648721E-2</v>
      </c>
      <c r="H40" s="180">
        <f t="shared" si="13"/>
        <v>2.7338339287016112E-2</v>
      </c>
      <c r="I40" s="180">
        <f t="shared" si="14"/>
        <v>6.0168471720818288E-2</v>
      </c>
      <c r="J40" s="180">
        <f t="shared" si="15"/>
        <v>6.0168471720818288E-2</v>
      </c>
      <c r="K40" s="180">
        <f t="shared" si="16"/>
        <v>0.18213553919708583</v>
      </c>
      <c r="L40" s="180">
        <f t="shared" si="17"/>
        <v>7.6846722807466947E-2</v>
      </c>
      <c r="M40" s="180">
        <f t="shared" si="18"/>
        <v>6.5379062355280723E-2</v>
      </c>
      <c r="N40" s="180">
        <f t="shared" si="19"/>
        <v>5.1415533918185034E-2</v>
      </c>
      <c r="O40" s="180">
        <f t="shared" si="20"/>
        <v>5.5709444298293123E-2</v>
      </c>
      <c r="P40" s="180">
        <f t="shared" si="21"/>
        <v>3.9269585705870802E-2</v>
      </c>
      <c r="Q40" s="180">
        <f t="shared" si="22"/>
        <v>3.9418705489711721E-2</v>
      </c>
      <c r="R40" s="180">
        <f t="shared" si="23"/>
        <v>3.9418705489711721E-2</v>
      </c>
      <c r="S40" s="180">
        <f t="shared" si="24"/>
        <v>4.0430812771644523E-2</v>
      </c>
      <c r="T40" s="180">
        <f t="shared" si="25"/>
        <v>6.4216255886490117E-2</v>
      </c>
      <c r="U40" s="180">
        <f t="shared" si="26"/>
        <v>3.505437322780669E-2</v>
      </c>
      <c r="V40" s="180">
        <f t="shared" si="27"/>
        <v>5.2849653306274308E-2</v>
      </c>
      <c r="W40" s="180">
        <f t="shared" si="28"/>
        <v>4.4453400981531097E-2</v>
      </c>
      <c r="X40" s="180">
        <f t="shared" si="29"/>
        <v>4.8629121896998889E-2</v>
      </c>
      <c r="Y40" s="180">
        <f t="shared" si="30"/>
        <v>4.137702747434624E-2</v>
      </c>
      <c r="Z40" s="180">
        <f t="shared" si="31"/>
        <v>6.1666643827168952E-2</v>
      </c>
      <c r="AA40" s="180">
        <f t="shared" si="32"/>
        <v>6.6802392161852658E-2</v>
      </c>
      <c r="AB40" s="180">
        <f t="shared" si="33"/>
        <v>6.4216255886490117E-2</v>
      </c>
      <c r="AC40" s="180">
        <f t="shared" si="34"/>
        <v>2.6264795834987042E-2</v>
      </c>
      <c r="AD40" s="180">
        <f t="shared" si="35"/>
        <v>3.3432292920377651E-2</v>
      </c>
      <c r="AE40" s="180">
        <f t="shared" si="36"/>
        <v>8.6634183223421687E-2</v>
      </c>
      <c r="AF40" s="180">
        <f t="shared" si="37"/>
        <v>7.9765171335588036E-3</v>
      </c>
      <c r="AG40" s="180">
        <f t="shared" si="38"/>
        <v>1.9622823174815809E-2</v>
      </c>
      <c r="AH40" s="180">
        <f t="shared" si="39"/>
        <v>4.6578546956350726E-2</v>
      </c>
      <c r="AI40" s="180">
        <f t="shared" si="40"/>
        <v>7.9765171335588036E-3</v>
      </c>
      <c r="AJ40" s="180">
        <f t="shared" si="41"/>
        <v>4.323721859776896E-2</v>
      </c>
      <c r="AK40" s="180">
        <f t="shared" si="42"/>
        <v>3.4027494215325985E-2</v>
      </c>
      <c r="AL40" s="180">
        <f t="shared" si="43"/>
        <v>5.5590969061772688E-2</v>
      </c>
    </row>
    <row r="41" spans="1:39" ht="30.75" customHeight="1" x14ac:dyDescent="0.35">
      <c r="A41" s="204"/>
      <c r="B41" s="177" t="s">
        <v>171</v>
      </c>
      <c r="C41" s="180">
        <f t="shared" si="8"/>
        <v>0.42802552902516644</v>
      </c>
      <c r="D41" s="180">
        <f t="shared" si="9"/>
        <v>0.34199273651555734</v>
      </c>
      <c r="E41" s="180">
        <f t="shared" si="10"/>
        <v>0.5281992367521029</v>
      </c>
      <c r="F41" s="180">
        <f t="shared" si="11"/>
        <v>0.29643842704380818</v>
      </c>
      <c r="G41" s="180">
        <f t="shared" si="12"/>
        <v>0.26730297814635162</v>
      </c>
      <c r="H41" s="180">
        <f t="shared" si="13"/>
        <v>0.27338339287016111</v>
      </c>
      <c r="I41" s="180">
        <f t="shared" si="14"/>
        <v>0.20056157240272765</v>
      </c>
      <c r="J41" s="180">
        <f t="shared" si="15"/>
        <v>0.20056157240272765</v>
      </c>
      <c r="K41" s="180">
        <f t="shared" si="16"/>
        <v>0.25612810199590197</v>
      </c>
      <c r="L41" s="180">
        <f t="shared" si="17"/>
        <v>0.2001216739777785</v>
      </c>
      <c r="M41" s="180">
        <f t="shared" si="18"/>
        <v>0.26333233448654736</v>
      </c>
      <c r="N41" s="180">
        <f t="shared" si="19"/>
        <v>0.16067354349432822</v>
      </c>
      <c r="O41" s="180">
        <f t="shared" si="20"/>
        <v>0.23212268457622134</v>
      </c>
      <c r="P41" s="180">
        <f t="shared" si="21"/>
        <v>0.22907258328424634</v>
      </c>
      <c r="Q41" s="180">
        <f t="shared" si="22"/>
        <v>0.22862849184032796</v>
      </c>
      <c r="R41" s="180">
        <f t="shared" si="23"/>
        <v>0.22862849184032796</v>
      </c>
      <c r="S41" s="180">
        <f t="shared" si="24"/>
        <v>0.20889253265349669</v>
      </c>
      <c r="T41" s="180">
        <f t="shared" si="25"/>
        <v>0.19570668460644608</v>
      </c>
      <c r="U41" s="180">
        <f t="shared" si="26"/>
        <v>0.24382264045118873</v>
      </c>
      <c r="V41" s="180">
        <f t="shared" si="27"/>
        <v>0.20435199278426067</v>
      </c>
      <c r="W41" s="180">
        <f t="shared" si="28"/>
        <v>0.17781360392612439</v>
      </c>
      <c r="X41" s="180">
        <f t="shared" si="29"/>
        <v>0.13894034827713969</v>
      </c>
      <c r="Y41" s="180">
        <f t="shared" si="30"/>
        <v>0.17654198389054396</v>
      </c>
      <c r="Z41" s="180">
        <f t="shared" si="31"/>
        <v>0.20555547942389651</v>
      </c>
      <c r="AA41" s="180">
        <f t="shared" si="32"/>
        <v>0.19086397760529331</v>
      </c>
      <c r="AB41" s="180">
        <f t="shared" si="33"/>
        <v>0.19570668460644608</v>
      </c>
      <c r="AC41" s="180">
        <f t="shared" si="34"/>
        <v>0.10505918333994817</v>
      </c>
      <c r="AD41" s="180">
        <f t="shared" si="35"/>
        <v>0.11144097640125884</v>
      </c>
      <c r="AE41" s="180">
        <f t="shared" si="36"/>
        <v>0.15751669676985761</v>
      </c>
      <c r="AF41" s="180">
        <f t="shared" si="37"/>
        <v>0.25524854827388171</v>
      </c>
      <c r="AG41" s="180">
        <f t="shared" si="38"/>
        <v>0.2145428667113195</v>
      </c>
      <c r="AH41" s="180">
        <f t="shared" si="39"/>
        <v>0.21219115835670888</v>
      </c>
      <c r="AI41" s="180">
        <f t="shared" si="40"/>
        <v>0.25524854827388171</v>
      </c>
      <c r="AJ41" s="180">
        <f t="shared" si="41"/>
        <v>0.19216541599008427</v>
      </c>
      <c r="AK41" s="180">
        <f t="shared" si="42"/>
        <v>0.2646582883414243</v>
      </c>
      <c r="AL41" s="180">
        <f t="shared" si="43"/>
        <v>0.29648516832945432</v>
      </c>
    </row>
    <row r="42" spans="1:39" ht="30.75" customHeight="1" x14ac:dyDescent="0.35">
      <c r="A42" s="204"/>
      <c r="B42" s="177" t="s">
        <v>172</v>
      </c>
      <c r="C42" s="180">
        <f t="shared" si="8"/>
        <v>6.3304616057503607E-2</v>
      </c>
      <c r="D42" s="180">
        <f t="shared" si="9"/>
        <v>3.9715285530838917E-2</v>
      </c>
      <c r="E42" s="180">
        <f t="shared" si="10"/>
        <v>1.3204980918802572E-2</v>
      </c>
      <c r="F42" s="180">
        <f t="shared" si="11"/>
        <v>3.7728527078302862E-2</v>
      </c>
      <c r="G42" s="180">
        <f t="shared" si="12"/>
        <v>1.303916966567569E-2</v>
      </c>
      <c r="H42" s="180">
        <f t="shared" si="13"/>
        <v>6.834584821754028E-3</v>
      </c>
      <c r="I42" s="180">
        <f t="shared" si="14"/>
        <v>1.6044925792218213E-2</v>
      </c>
      <c r="J42" s="180">
        <f t="shared" si="15"/>
        <v>1.6044925792218213E-2</v>
      </c>
      <c r="K42" s="180">
        <f t="shared" si="16"/>
        <v>1.1383471199817865E-2</v>
      </c>
      <c r="L42" s="180">
        <f t="shared" si="17"/>
        <v>3.0418494444622329E-2</v>
      </c>
      <c r="M42" s="180">
        <f t="shared" si="18"/>
        <v>1.6344765588820181E-2</v>
      </c>
      <c r="N42" s="180">
        <f t="shared" si="19"/>
        <v>1.4996197392803967E-2</v>
      </c>
      <c r="O42" s="180">
        <f t="shared" si="20"/>
        <v>1.3927361074573281E-2</v>
      </c>
      <c r="P42" s="180">
        <f t="shared" si="21"/>
        <v>0</v>
      </c>
      <c r="Q42" s="180">
        <f t="shared" si="22"/>
        <v>0</v>
      </c>
      <c r="R42" s="180">
        <f t="shared" si="23"/>
        <v>0</v>
      </c>
      <c r="S42" s="180">
        <f t="shared" si="24"/>
        <v>1.0107703192911131E-2</v>
      </c>
      <c r="T42" s="180">
        <f t="shared" si="25"/>
        <v>2.446333557580576E-2</v>
      </c>
      <c r="U42" s="180">
        <f t="shared" si="26"/>
        <v>1.4021749291122675E-2</v>
      </c>
      <c r="V42" s="180">
        <f t="shared" si="27"/>
        <v>0</v>
      </c>
      <c r="W42" s="180">
        <f t="shared" si="28"/>
        <v>1.5410512340264113E-2</v>
      </c>
      <c r="X42" s="180">
        <f t="shared" si="29"/>
        <v>1.8525379770285292E-2</v>
      </c>
      <c r="Y42" s="180">
        <f t="shared" si="30"/>
        <v>1.4344036191106697E-2</v>
      </c>
      <c r="Z42" s="180">
        <f t="shared" si="31"/>
        <v>2.7407397256519535E-2</v>
      </c>
      <c r="AA42" s="180">
        <f t="shared" si="32"/>
        <v>1.272426517368622E-2</v>
      </c>
      <c r="AB42" s="180">
        <f t="shared" si="33"/>
        <v>2.446333557580576E-2</v>
      </c>
      <c r="AC42" s="180">
        <f t="shared" si="34"/>
        <v>5.8366212966637875E-3</v>
      </c>
      <c r="AD42" s="180">
        <f t="shared" si="35"/>
        <v>1.0698333734520848E-2</v>
      </c>
      <c r="AE42" s="180">
        <f t="shared" si="36"/>
        <v>2.3102448859579114E-2</v>
      </c>
      <c r="AF42" s="180">
        <f t="shared" si="37"/>
        <v>7.4447493246548825E-3</v>
      </c>
      <c r="AG42" s="180">
        <f t="shared" si="38"/>
        <v>1.5698258539852645E-2</v>
      </c>
      <c r="AH42" s="180">
        <f t="shared" si="39"/>
        <v>2.1736655246297004E-2</v>
      </c>
      <c r="AI42" s="180">
        <f t="shared" si="40"/>
        <v>7.4447493246548825E-3</v>
      </c>
      <c r="AJ42" s="180">
        <f t="shared" si="41"/>
        <v>1.3451579119305898E-2</v>
      </c>
      <c r="AK42" s="180">
        <f t="shared" si="42"/>
        <v>1.6635663838603813E-2</v>
      </c>
      <c r="AL42" s="180">
        <f t="shared" si="43"/>
        <v>4.4472775249418152E-3</v>
      </c>
    </row>
    <row r="43" spans="1:39" ht="30.75" customHeight="1" x14ac:dyDescent="0.35">
      <c r="A43" s="204"/>
      <c r="B43" s="177" t="s">
        <v>173</v>
      </c>
      <c r="C43" s="180">
        <f t="shared" si="8"/>
        <v>0.10790559555256297</v>
      </c>
      <c r="D43" s="180">
        <f t="shared" si="9"/>
        <v>0.2647685702055928</v>
      </c>
      <c r="E43" s="180">
        <f t="shared" si="10"/>
        <v>0.13204980918802572</v>
      </c>
      <c r="F43" s="180">
        <f t="shared" si="11"/>
        <v>6.2880878463838108E-2</v>
      </c>
      <c r="G43" s="180">
        <f t="shared" si="12"/>
        <v>0.2607833933135138</v>
      </c>
      <c r="H43" s="180">
        <f t="shared" si="13"/>
        <v>9.1127797623387033E-2</v>
      </c>
      <c r="I43" s="180">
        <f t="shared" si="14"/>
        <v>0.30084235860409148</v>
      </c>
      <c r="J43" s="180">
        <f t="shared" si="15"/>
        <v>0.30084235860409148</v>
      </c>
      <c r="K43" s="180">
        <f t="shared" si="16"/>
        <v>0.18972451999696441</v>
      </c>
      <c r="L43" s="180">
        <f t="shared" si="17"/>
        <v>0.2401460087733342</v>
      </c>
      <c r="M43" s="180">
        <f t="shared" si="18"/>
        <v>0.27241275981366969</v>
      </c>
      <c r="N43" s="180">
        <f t="shared" si="19"/>
        <v>0.40489732960570712</v>
      </c>
      <c r="O43" s="180">
        <f t="shared" si="20"/>
        <v>0.29247458256603892</v>
      </c>
      <c r="P43" s="180">
        <f t="shared" si="21"/>
        <v>0.34360887492636955</v>
      </c>
      <c r="Q43" s="180">
        <f t="shared" si="22"/>
        <v>0.33111712611357841</v>
      </c>
      <c r="R43" s="180">
        <f t="shared" si="23"/>
        <v>0.33111712611357841</v>
      </c>
      <c r="S43" s="180">
        <f t="shared" si="24"/>
        <v>0.21226176705113375</v>
      </c>
      <c r="T43" s="180">
        <f t="shared" si="25"/>
        <v>5.8712005381933829E-2</v>
      </c>
      <c r="U43" s="180">
        <f t="shared" si="26"/>
        <v>8.4130495746736048E-2</v>
      </c>
      <c r="V43" s="180">
        <f t="shared" si="27"/>
        <v>0.33823778116015557</v>
      </c>
      <c r="W43" s="180">
        <f t="shared" si="28"/>
        <v>0.14225088314089951</v>
      </c>
      <c r="X43" s="180">
        <f t="shared" si="29"/>
        <v>0.27788069655427938</v>
      </c>
      <c r="Y43" s="180">
        <f t="shared" si="30"/>
        <v>0.19860973187686196</v>
      </c>
      <c r="Z43" s="180">
        <f t="shared" si="31"/>
        <v>9.8666630123470322E-2</v>
      </c>
      <c r="AA43" s="180">
        <f t="shared" si="32"/>
        <v>0.22903677312635196</v>
      </c>
      <c r="AB43" s="180">
        <f t="shared" si="33"/>
        <v>5.8712005381933829E-2</v>
      </c>
      <c r="AC43" s="180">
        <f t="shared" si="34"/>
        <v>0.2801578222398618</v>
      </c>
      <c r="AD43" s="180">
        <f t="shared" si="35"/>
        <v>0.3744416807082297</v>
      </c>
      <c r="AE43" s="180">
        <f t="shared" si="36"/>
        <v>0.31503339353971521</v>
      </c>
      <c r="AF43" s="180">
        <f t="shared" si="37"/>
        <v>0.25524854827388171</v>
      </c>
      <c r="AG43" s="180">
        <f t="shared" si="38"/>
        <v>0.31396517079705294</v>
      </c>
      <c r="AH43" s="180">
        <f t="shared" si="39"/>
        <v>0.24841891710053721</v>
      </c>
      <c r="AI43" s="180">
        <f t="shared" si="40"/>
        <v>0.25524854827388171</v>
      </c>
      <c r="AJ43" s="180">
        <f t="shared" si="41"/>
        <v>0.34589774878215168</v>
      </c>
      <c r="AK43" s="180">
        <f t="shared" si="42"/>
        <v>0.18147996914840525</v>
      </c>
      <c r="AL43" s="180">
        <f t="shared" si="43"/>
        <v>0.26683665149650887</v>
      </c>
    </row>
    <row r="44" spans="1:39" ht="30.75" customHeight="1" x14ac:dyDescent="0.35">
      <c r="A44" s="204"/>
      <c r="B44" s="177" t="s">
        <v>174</v>
      </c>
      <c r="C44" s="180">
        <f t="shared" si="8"/>
        <v>0</v>
      </c>
      <c r="D44" s="180">
        <f t="shared" si="9"/>
        <v>0</v>
      </c>
      <c r="E44" s="180">
        <f t="shared" si="10"/>
        <v>0</v>
      </c>
      <c r="F44" s="180">
        <f t="shared" si="11"/>
        <v>7.1863861101529258E-2</v>
      </c>
      <c r="G44" s="180">
        <f t="shared" si="12"/>
        <v>4.9548844729567623E-2</v>
      </c>
      <c r="H44" s="180">
        <f t="shared" si="13"/>
        <v>7.2902238098709632E-2</v>
      </c>
      <c r="I44" s="180">
        <f t="shared" si="14"/>
        <v>0</v>
      </c>
      <c r="J44" s="180">
        <f t="shared" si="15"/>
        <v>0</v>
      </c>
      <c r="K44" s="180">
        <f t="shared" si="16"/>
        <v>3.7944903999392883E-2</v>
      </c>
      <c r="L44" s="180">
        <f t="shared" si="17"/>
        <v>8.0048669591111399E-2</v>
      </c>
      <c r="M44" s="180">
        <f t="shared" si="18"/>
        <v>0.10896510392546786</v>
      </c>
      <c r="N44" s="180">
        <f t="shared" si="19"/>
        <v>2.2494296089205952E-2</v>
      </c>
      <c r="O44" s="180">
        <f t="shared" si="20"/>
        <v>4.3329567787561321E-2</v>
      </c>
      <c r="P44" s="180">
        <f t="shared" si="21"/>
        <v>4.5814516656849269E-2</v>
      </c>
      <c r="Q44" s="180">
        <f t="shared" si="22"/>
        <v>4.5988489737997004E-2</v>
      </c>
      <c r="R44" s="180">
        <f t="shared" si="23"/>
        <v>4.5988489737997004E-2</v>
      </c>
      <c r="S44" s="180">
        <f t="shared" si="24"/>
        <v>4.716928156691861E-2</v>
      </c>
      <c r="T44" s="180">
        <f t="shared" si="25"/>
        <v>5.5042505045562962E-2</v>
      </c>
      <c r="U44" s="180">
        <f t="shared" si="26"/>
        <v>6.2318885738322997E-2</v>
      </c>
      <c r="V44" s="180">
        <f t="shared" si="27"/>
        <v>3.5233102204182874E-2</v>
      </c>
      <c r="W44" s="180">
        <f t="shared" si="28"/>
        <v>4.1489840916095685E-2</v>
      </c>
      <c r="X44" s="180">
        <f t="shared" si="29"/>
        <v>3.2419414597999262E-2</v>
      </c>
      <c r="Y44" s="180">
        <f t="shared" si="30"/>
        <v>5.5169369965794988E-2</v>
      </c>
      <c r="Z44" s="180">
        <f t="shared" si="31"/>
        <v>4.7962945198909188E-2</v>
      </c>
      <c r="AA44" s="180">
        <f t="shared" si="32"/>
        <v>2.544853034737244E-2</v>
      </c>
      <c r="AB44" s="180">
        <f t="shared" si="33"/>
        <v>5.5042505045562962E-2</v>
      </c>
      <c r="AC44" s="180">
        <f t="shared" si="34"/>
        <v>1.7509863889991362E-2</v>
      </c>
      <c r="AD44" s="180">
        <f t="shared" si="35"/>
        <v>3.5661112448402831E-2</v>
      </c>
      <c r="AE44" s="180">
        <f t="shared" si="36"/>
        <v>1.5751669676985762E-2</v>
      </c>
      <c r="AF44" s="180">
        <f t="shared" si="37"/>
        <v>6.9129815157509628E-2</v>
      </c>
      <c r="AG44" s="180">
        <f t="shared" si="38"/>
        <v>4.7094775619557938E-2</v>
      </c>
      <c r="AH44" s="180">
        <f t="shared" si="39"/>
        <v>4.6578546956350726E-2</v>
      </c>
      <c r="AI44" s="180">
        <f t="shared" si="40"/>
        <v>6.9129815157509628E-2</v>
      </c>
      <c r="AJ44" s="180">
        <f t="shared" si="41"/>
        <v>2.8824812398512641E-2</v>
      </c>
      <c r="AK44" s="180">
        <f t="shared" si="42"/>
        <v>3.7808326905917761E-2</v>
      </c>
      <c r="AL44" s="180">
        <f t="shared" si="43"/>
        <v>3.706064604118179E-2</v>
      </c>
    </row>
    <row r="45" spans="1:39" ht="30.75" customHeight="1" x14ac:dyDescent="0.35">
      <c r="A45" s="204"/>
      <c r="B45" s="177" t="s">
        <v>175</v>
      </c>
      <c r="C45" s="180">
        <f t="shared" si="8"/>
        <v>0</v>
      </c>
      <c r="D45" s="180">
        <f t="shared" si="9"/>
        <v>0</v>
      </c>
      <c r="E45" s="180">
        <f t="shared" si="10"/>
        <v>0</v>
      </c>
      <c r="F45" s="180">
        <f t="shared" si="11"/>
        <v>0</v>
      </c>
      <c r="G45" s="180">
        <f t="shared" si="12"/>
        <v>0</v>
      </c>
      <c r="H45" s="180">
        <f t="shared" si="13"/>
        <v>0</v>
      </c>
      <c r="I45" s="180">
        <f t="shared" si="14"/>
        <v>0</v>
      </c>
      <c r="J45" s="180">
        <f t="shared" si="15"/>
        <v>0</v>
      </c>
      <c r="K45" s="180">
        <f t="shared" si="16"/>
        <v>0</v>
      </c>
      <c r="L45" s="180">
        <f t="shared" si="17"/>
        <v>0</v>
      </c>
      <c r="M45" s="180">
        <f t="shared" si="18"/>
        <v>0</v>
      </c>
      <c r="N45" s="180">
        <f t="shared" si="19"/>
        <v>0</v>
      </c>
      <c r="O45" s="180">
        <f t="shared" si="20"/>
        <v>0</v>
      </c>
      <c r="P45" s="180">
        <f t="shared" si="21"/>
        <v>0</v>
      </c>
      <c r="Q45" s="180">
        <f t="shared" si="22"/>
        <v>0</v>
      </c>
      <c r="R45" s="180">
        <f t="shared" si="23"/>
        <v>0</v>
      </c>
      <c r="S45" s="180">
        <f t="shared" si="24"/>
        <v>0</v>
      </c>
      <c r="T45" s="180">
        <f t="shared" si="25"/>
        <v>0</v>
      </c>
      <c r="U45" s="180">
        <f t="shared" si="26"/>
        <v>0</v>
      </c>
      <c r="V45" s="180">
        <f t="shared" si="27"/>
        <v>0</v>
      </c>
      <c r="W45" s="180">
        <f t="shared" si="28"/>
        <v>0</v>
      </c>
      <c r="X45" s="180">
        <f t="shared" si="29"/>
        <v>0</v>
      </c>
      <c r="Y45" s="180">
        <f t="shared" si="30"/>
        <v>0</v>
      </c>
      <c r="Z45" s="180">
        <f t="shared" si="31"/>
        <v>0</v>
      </c>
      <c r="AA45" s="180">
        <f t="shared" si="32"/>
        <v>0</v>
      </c>
      <c r="AB45" s="180">
        <f t="shared" si="33"/>
        <v>0</v>
      </c>
      <c r="AC45" s="180">
        <f t="shared" si="34"/>
        <v>0</v>
      </c>
      <c r="AD45" s="180">
        <f t="shared" si="35"/>
        <v>0</v>
      </c>
      <c r="AE45" s="180">
        <f t="shared" si="36"/>
        <v>0</v>
      </c>
      <c r="AF45" s="180">
        <f t="shared" si="37"/>
        <v>0</v>
      </c>
      <c r="AG45" s="180">
        <f t="shared" si="38"/>
        <v>0</v>
      </c>
      <c r="AH45" s="180">
        <f t="shared" si="39"/>
        <v>0</v>
      </c>
      <c r="AI45" s="180">
        <f t="shared" si="40"/>
        <v>0</v>
      </c>
      <c r="AJ45" s="180">
        <f t="shared" si="41"/>
        <v>0</v>
      </c>
      <c r="AK45" s="180">
        <f t="shared" si="42"/>
        <v>0</v>
      </c>
      <c r="AL45" s="180">
        <f t="shared" si="43"/>
        <v>0</v>
      </c>
    </row>
    <row r="46" spans="1:39" ht="30.75" customHeight="1" x14ac:dyDescent="0.35">
      <c r="A46" s="204"/>
      <c r="B46" s="177" t="s">
        <v>176</v>
      </c>
      <c r="C46" s="180">
        <f t="shared" si="8"/>
        <v>1.1509930192273384E-3</v>
      </c>
      <c r="D46" s="180">
        <f t="shared" si="9"/>
        <v>1.412099041096495E-2</v>
      </c>
      <c r="E46" s="180">
        <f t="shared" si="10"/>
        <v>5.2819923675210293E-3</v>
      </c>
      <c r="F46" s="180">
        <f t="shared" si="11"/>
        <v>8.6236633321835118E-3</v>
      </c>
      <c r="G46" s="180">
        <f t="shared" si="12"/>
        <v>5.2156678662702762E-3</v>
      </c>
      <c r="H46" s="180">
        <f t="shared" si="13"/>
        <v>3.6451119049354815E-3</v>
      </c>
      <c r="I46" s="180">
        <f t="shared" si="14"/>
        <v>1.6044925792218213E-2</v>
      </c>
      <c r="J46" s="180">
        <f t="shared" si="15"/>
        <v>1.6044925792218213E-2</v>
      </c>
      <c r="K46" s="180">
        <f t="shared" si="16"/>
        <v>9.106776959854292E-3</v>
      </c>
      <c r="L46" s="180">
        <f t="shared" si="17"/>
        <v>9.6058403509333683E-3</v>
      </c>
      <c r="M46" s="180">
        <f t="shared" si="18"/>
        <v>2.1793020785093573E-2</v>
      </c>
      <c r="N46" s="180">
        <f t="shared" si="19"/>
        <v>4.2846278265154195E-3</v>
      </c>
      <c r="O46" s="180">
        <f t="shared" si="20"/>
        <v>4.6424536915244266E-3</v>
      </c>
      <c r="P46" s="180">
        <f t="shared" si="21"/>
        <v>0</v>
      </c>
      <c r="Q46" s="180">
        <f t="shared" si="22"/>
        <v>0</v>
      </c>
      <c r="R46" s="180">
        <f t="shared" si="23"/>
        <v>0</v>
      </c>
      <c r="S46" s="180">
        <f t="shared" si="24"/>
        <v>4.492312530182725E-3</v>
      </c>
      <c r="T46" s="180">
        <f t="shared" si="25"/>
        <v>8.5621674515320156E-3</v>
      </c>
      <c r="U46" s="180">
        <f t="shared" si="26"/>
        <v>1.2152182718972985E-2</v>
      </c>
      <c r="V46" s="180">
        <f t="shared" si="27"/>
        <v>0</v>
      </c>
      <c r="W46" s="180">
        <f t="shared" si="28"/>
        <v>2.3708480523483249E-3</v>
      </c>
      <c r="X46" s="180">
        <f t="shared" si="29"/>
        <v>1.8525379770285291E-3</v>
      </c>
      <c r="Y46" s="180">
        <f t="shared" si="30"/>
        <v>2.6481297583581596E-3</v>
      </c>
      <c r="Z46" s="180">
        <f t="shared" si="31"/>
        <v>0</v>
      </c>
      <c r="AA46" s="180">
        <f t="shared" si="32"/>
        <v>1.272426517368622E-2</v>
      </c>
      <c r="AB46" s="180">
        <f t="shared" si="33"/>
        <v>8.5621674515320156E-3</v>
      </c>
      <c r="AC46" s="180">
        <f t="shared" si="34"/>
        <v>2.334648518665515E-3</v>
      </c>
      <c r="AD46" s="180">
        <f t="shared" si="35"/>
        <v>7.1322224896805658E-3</v>
      </c>
      <c r="AE46" s="180">
        <f t="shared" si="36"/>
        <v>1.0501113117990507E-2</v>
      </c>
      <c r="AF46" s="180">
        <f t="shared" si="37"/>
        <v>1.2762427413694084E-2</v>
      </c>
      <c r="AG46" s="180">
        <f t="shared" si="38"/>
        <v>6.2793034159410585E-3</v>
      </c>
      <c r="AH46" s="180">
        <f t="shared" si="39"/>
        <v>8.2806305700179068E-3</v>
      </c>
      <c r="AI46" s="180">
        <f t="shared" si="40"/>
        <v>1.2762427413694084E-2</v>
      </c>
      <c r="AJ46" s="180">
        <f t="shared" si="41"/>
        <v>5.7649624797025279E-3</v>
      </c>
      <c r="AK46" s="180">
        <f t="shared" si="42"/>
        <v>0</v>
      </c>
      <c r="AL46" s="180">
        <f t="shared" si="43"/>
        <v>0</v>
      </c>
    </row>
    <row r="47" spans="1:39" s="123" customFormat="1" ht="30.75" customHeight="1" x14ac:dyDescent="0.35">
      <c r="A47" s="204"/>
      <c r="B47" s="173" t="s">
        <v>177</v>
      </c>
      <c r="C47" s="119">
        <f t="shared" ref="C47:AA47" si="44">+SUM(C48:C56)</f>
        <v>1476</v>
      </c>
      <c r="D47" s="119">
        <f t="shared" si="44"/>
        <v>387</v>
      </c>
      <c r="E47" s="119">
        <f t="shared" si="44"/>
        <v>131</v>
      </c>
      <c r="F47" s="119">
        <f t="shared" si="44"/>
        <v>1057</v>
      </c>
      <c r="G47" s="119">
        <f t="shared" si="44"/>
        <v>544</v>
      </c>
      <c r="H47" s="119">
        <f t="shared" si="44"/>
        <v>339</v>
      </c>
      <c r="I47" s="119">
        <f t="shared" si="44"/>
        <v>70</v>
      </c>
      <c r="J47" s="119">
        <f t="shared" si="44"/>
        <v>70</v>
      </c>
      <c r="K47" s="119">
        <f t="shared" si="44"/>
        <v>401</v>
      </c>
      <c r="L47" s="119">
        <f t="shared" si="44"/>
        <v>945</v>
      </c>
      <c r="M47" s="119">
        <f t="shared" si="44"/>
        <v>765</v>
      </c>
      <c r="N47" s="119">
        <f t="shared" si="44"/>
        <v>980</v>
      </c>
      <c r="O47" s="119">
        <f t="shared" si="44"/>
        <v>765</v>
      </c>
      <c r="P47" s="119">
        <f t="shared" si="44"/>
        <v>920</v>
      </c>
      <c r="Q47" s="119">
        <f t="shared" si="44"/>
        <v>770</v>
      </c>
      <c r="R47" s="119">
        <f t="shared" si="44"/>
        <v>770</v>
      </c>
      <c r="S47" s="119">
        <f t="shared" si="44"/>
        <v>1080</v>
      </c>
      <c r="T47" s="119">
        <f t="shared" si="44"/>
        <v>1273</v>
      </c>
      <c r="U47" s="119">
        <f t="shared" si="44"/>
        <v>991</v>
      </c>
      <c r="V47" s="119">
        <f t="shared" si="44"/>
        <v>770</v>
      </c>
      <c r="W47" s="119">
        <f t="shared" si="44"/>
        <v>1170</v>
      </c>
      <c r="X47" s="119">
        <f t="shared" si="44"/>
        <v>1350</v>
      </c>
      <c r="Y47" s="119">
        <f t="shared" si="44"/>
        <v>1192</v>
      </c>
      <c r="Z47" s="119">
        <f t="shared" si="44"/>
        <v>1132</v>
      </c>
      <c r="AA47" s="119">
        <f t="shared" si="44"/>
        <v>1040</v>
      </c>
      <c r="AB47" s="119">
        <f t="shared" ref="AB47:AL47" si="45">+SUM(AB48:AB56)</f>
        <v>1273</v>
      </c>
      <c r="AC47" s="119">
        <f t="shared" si="45"/>
        <v>1030</v>
      </c>
      <c r="AD47" s="119">
        <f t="shared" si="45"/>
        <v>1310</v>
      </c>
      <c r="AE47" s="119">
        <f t="shared" si="45"/>
        <v>1280</v>
      </c>
      <c r="AF47" s="119">
        <f t="shared" si="45"/>
        <v>1280</v>
      </c>
      <c r="AG47" s="119">
        <f t="shared" si="45"/>
        <v>1255</v>
      </c>
      <c r="AH47" s="119">
        <f t="shared" si="45"/>
        <v>1395</v>
      </c>
      <c r="AI47" s="119">
        <f t="shared" si="45"/>
        <v>1280</v>
      </c>
      <c r="AJ47" s="119">
        <f t="shared" si="45"/>
        <v>1270</v>
      </c>
      <c r="AK47" s="119">
        <f t="shared" si="45"/>
        <v>950</v>
      </c>
      <c r="AL47" s="119">
        <f t="shared" si="45"/>
        <v>880</v>
      </c>
      <c r="AM47" s="3"/>
    </row>
    <row r="48" spans="1:39" ht="30.75" customHeight="1" x14ac:dyDescent="0.35">
      <c r="A48" s="204"/>
      <c r="B48" s="177" t="s">
        <v>178</v>
      </c>
      <c r="C48" s="119">
        <v>144</v>
      </c>
      <c r="D48" s="119">
        <v>61</v>
      </c>
      <c r="E48" s="126">
        <v>13</v>
      </c>
      <c r="F48" s="141">
        <v>176</v>
      </c>
      <c r="G48" s="141">
        <v>120</v>
      </c>
      <c r="H48" s="141">
        <v>84</v>
      </c>
      <c r="I48" s="141">
        <v>20</v>
      </c>
      <c r="J48" s="141">
        <v>20</v>
      </c>
      <c r="K48" s="141">
        <v>80</v>
      </c>
      <c r="L48" s="141">
        <v>140</v>
      </c>
      <c r="M48" s="141">
        <v>95</v>
      </c>
      <c r="N48" s="141">
        <v>210</v>
      </c>
      <c r="O48" s="141">
        <v>130</v>
      </c>
      <c r="P48" s="141">
        <v>220</v>
      </c>
      <c r="Q48" s="141">
        <v>180</v>
      </c>
      <c r="R48" s="141">
        <v>180</v>
      </c>
      <c r="S48" s="141">
        <v>230</v>
      </c>
      <c r="T48" s="141">
        <v>150</v>
      </c>
      <c r="U48" s="141">
        <v>180</v>
      </c>
      <c r="V48" s="141">
        <v>180</v>
      </c>
      <c r="W48" s="141">
        <v>240</v>
      </c>
      <c r="X48" s="141">
        <v>300</v>
      </c>
      <c r="Y48" s="141">
        <v>200</v>
      </c>
      <c r="Z48" s="141">
        <v>190</v>
      </c>
      <c r="AA48" s="141">
        <v>200</v>
      </c>
      <c r="AB48" s="141">
        <v>150</v>
      </c>
      <c r="AC48" s="141">
        <v>480</v>
      </c>
      <c r="AD48" s="141">
        <v>510</v>
      </c>
      <c r="AE48" s="141">
        <v>340</v>
      </c>
      <c r="AF48" s="141">
        <v>280</v>
      </c>
      <c r="AG48" s="141">
        <v>310</v>
      </c>
      <c r="AH48" s="141">
        <v>330</v>
      </c>
      <c r="AI48" s="141">
        <v>280</v>
      </c>
      <c r="AJ48" s="141">
        <v>310</v>
      </c>
      <c r="AK48" s="141">
        <v>190</v>
      </c>
      <c r="AL48" s="141">
        <v>210</v>
      </c>
      <c r="AM48" s="123"/>
    </row>
    <row r="49" spans="1:38" ht="30.75" customHeight="1" x14ac:dyDescent="0.35">
      <c r="A49" s="204"/>
      <c r="B49" s="177" t="s">
        <v>179</v>
      </c>
      <c r="C49" s="119">
        <v>165</v>
      </c>
      <c r="D49" s="119">
        <v>39</v>
      </c>
      <c r="E49" s="126">
        <v>12</v>
      </c>
      <c r="F49" s="141">
        <v>139</v>
      </c>
      <c r="G49" s="141">
        <v>80</v>
      </c>
      <c r="H49" s="141">
        <v>88</v>
      </c>
      <c r="I49" s="141">
        <v>12</v>
      </c>
      <c r="J49" s="141">
        <v>12</v>
      </c>
      <c r="K49" s="141">
        <v>50</v>
      </c>
      <c r="L49" s="141">
        <v>190</v>
      </c>
      <c r="M49" s="141">
        <v>110</v>
      </c>
      <c r="N49" s="141">
        <v>190</v>
      </c>
      <c r="O49" s="141">
        <v>150</v>
      </c>
      <c r="P49" s="141">
        <v>180</v>
      </c>
      <c r="Q49" s="141">
        <v>160</v>
      </c>
      <c r="R49" s="141">
        <v>160</v>
      </c>
      <c r="S49" s="141">
        <v>280</v>
      </c>
      <c r="T49" s="141">
        <v>400</v>
      </c>
      <c r="U49" s="141">
        <v>250</v>
      </c>
      <c r="V49" s="141">
        <v>160</v>
      </c>
      <c r="W49" s="141">
        <v>350</v>
      </c>
      <c r="X49" s="141">
        <v>350</v>
      </c>
      <c r="Y49" s="141">
        <v>350</v>
      </c>
      <c r="Z49" s="141">
        <v>300</v>
      </c>
      <c r="AA49" s="141">
        <v>250</v>
      </c>
      <c r="AB49" s="141">
        <v>400</v>
      </c>
      <c r="AC49" s="141">
        <v>210</v>
      </c>
      <c r="AD49" s="141">
        <v>190</v>
      </c>
      <c r="AE49" s="141">
        <v>180</v>
      </c>
      <c r="AF49" s="141">
        <v>210</v>
      </c>
      <c r="AG49" s="141">
        <v>190</v>
      </c>
      <c r="AH49" s="141">
        <v>215</v>
      </c>
      <c r="AI49" s="141">
        <v>210</v>
      </c>
      <c r="AJ49" s="141">
        <v>210</v>
      </c>
      <c r="AK49" s="141">
        <v>200</v>
      </c>
      <c r="AL49" s="141">
        <v>110</v>
      </c>
    </row>
    <row r="50" spans="1:38" ht="30.75" customHeight="1" x14ac:dyDescent="0.35">
      <c r="A50" s="204"/>
      <c r="B50" s="177" t="s">
        <v>180</v>
      </c>
      <c r="C50" s="119">
        <v>115</v>
      </c>
      <c r="D50" s="119">
        <v>22</v>
      </c>
      <c r="E50" s="126">
        <v>13</v>
      </c>
      <c r="F50" s="141">
        <v>143</v>
      </c>
      <c r="G50" s="141">
        <v>45</v>
      </c>
      <c r="H50" s="141">
        <v>10</v>
      </c>
      <c r="I50" s="141">
        <v>5</v>
      </c>
      <c r="J50" s="141">
        <v>5</v>
      </c>
      <c r="K50" s="141">
        <v>80</v>
      </c>
      <c r="L50" s="141">
        <v>80</v>
      </c>
      <c r="M50" s="141">
        <v>60</v>
      </c>
      <c r="N50" s="141">
        <v>80</v>
      </c>
      <c r="O50" s="141">
        <v>60</v>
      </c>
      <c r="P50" s="141">
        <v>60</v>
      </c>
      <c r="Q50" s="141">
        <v>50</v>
      </c>
      <c r="R50" s="141">
        <v>50</v>
      </c>
      <c r="S50" s="141">
        <v>60</v>
      </c>
      <c r="T50" s="141">
        <v>70</v>
      </c>
      <c r="U50" s="141">
        <v>30</v>
      </c>
      <c r="V50" s="141">
        <v>50</v>
      </c>
      <c r="W50" s="141">
        <v>50</v>
      </c>
      <c r="X50" s="141">
        <v>70</v>
      </c>
      <c r="Y50" s="141">
        <v>50</v>
      </c>
      <c r="Z50" s="141">
        <v>60</v>
      </c>
      <c r="AA50" s="141">
        <v>70</v>
      </c>
      <c r="AB50" s="141">
        <v>70</v>
      </c>
      <c r="AC50" s="141">
        <v>30</v>
      </c>
      <c r="AD50" s="141">
        <v>50</v>
      </c>
      <c r="AE50" s="141">
        <v>110</v>
      </c>
      <c r="AF50" s="141">
        <v>10</v>
      </c>
      <c r="AG50" s="141">
        <v>25</v>
      </c>
      <c r="AH50" s="141">
        <v>60</v>
      </c>
      <c r="AI50" s="141">
        <v>10</v>
      </c>
      <c r="AJ50" s="141">
        <v>60</v>
      </c>
      <c r="AK50" s="141">
        <v>30</v>
      </c>
      <c r="AL50" s="141">
        <v>50</v>
      </c>
    </row>
    <row r="51" spans="1:38" ht="30.75" customHeight="1" x14ac:dyDescent="0.35">
      <c r="A51" s="204"/>
      <c r="B51" s="177" t="s">
        <v>181</v>
      </c>
      <c r="C51" s="119">
        <v>595</v>
      </c>
      <c r="D51" s="119">
        <v>155</v>
      </c>
      <c r="E51" s="126">
        <v>80</v>
      </c>
      <c r="F51" s="141">
        <v>330</v>
      </c>
      <c r="G51" s="141">
        <v>205</v>
      </c>
      <c r="H51" s="141">
        <v>120</v>
      </c>
      <c r="I51" s="141">
        <v>20</v>
      </c>
      <c r="J51" s="141">
        <v>20</v>
      </c>
      <c r="K51" s="141">
        <v>135</v>
      </c>
      <c r="L51" s="141">
        <v>250</v>
      </c>
      <c r="M51" s="141">
        <v>290</v>
      </c>
      <c r="N51" s="141">
        <v>250</v>
      </c>
      <c r="O51" s="141">
        <v>250</v>
      </c>
      <c r="P51" s="141">
        <v>350</v>
      </c>
      <c r="Q51" s="141">
        <v>290</v>
      </c>
      <c r="R51" s="141">
        <v>290</v>
      </c>
      <c r="S51" s="141">
        <v>310</v>
      </c>
      <c r="T51" s="141">
        <v>320</v>
      </c>
      <c r="U51" s="141">
        <v>313</v>
      </c>
      <c r="V51" s="141">
        <v>290</v>
      </c>
      <c r="W51" s="141">
        <v>300</v>
      </c>
      <c r="X51" s="141">
        <v>300</v>
      </c>
      <c r="Y51" s="141">
        <v>320</v>
      </c>
      <c r="Z51" s="141">
        <v>300</v>
      </c>
      <c r="AA51" s="141">
        <v>300</v>
      </c>
      <c r="AB51" s="141">
        <v>320</v>
      </c>
      <c r="AC51" s="141">
        <v>180</v>
      </c>
      <c r="AD51" s="141">
        <v>250</v>
      </c>
      <c r="AE51" s="141">
        <v>300</v>
      </c>
      <c r="AF51" s="141">
        <v>480</v>
      </c>
      <c r="AG51" s="141">
        <v>410</v>
      </c>
      <c r="AH51" s="141">
        <v>410</v>
      </c>
      <c r="AI51" s="141">
        <v>480</v>
      </c>
      <c r="AJ51" s="141">
        <v>400</v>
      </c>
      <c r="AK51" s="141">
        <v>350</v>
      </c>
      <c r="AL51" s="141">
        <v>400</v>
      </c>
    </row>
    <row r="52" spans="1:38" ht="30.75" customHeight="1" x14ac:dyDescent="0.35">
      <c r="A52" s="204"/>
      <c r="B52" s="177" t="s">
        <v>182</v>
      </c>
      <c r="C52" s="119">
        <v>440</v>
      </c>
      <c r="D52" s="119">
        <v>90</v>
      </c>
      <c r="E52" s="126">
        <v>10</v>
      </c>
      <c r="F52" s="141">
        <v>210</v>
      </c>
      <c r="G52" s="141">
        <v>50</v>
      </c>
      <c r="H52" s="141">
        <v>15</v>
      </c>
      <c r="I52" s="141">
        <v>8</v>
      </c>
      <c r="J52" s="141">
        <v>8</v>
      </c>
      <c r="K52" s="141">
        <v>30</v>
      </c>
      <c r="L52" s="141">
        <v>190</v>
      </c>
      <c r="M52" s="141">
        <v>90</v>
      </c>
      <c r="N52" s="141">
        <v>140</v>
      </c>
      <c r="O52" s="141">
        <v>90</v>
      </c>
      <c r="P52" s="141">
        <v>0</v>
      </c>
      <c r="Q52" s="141">
        <v>0</v>
      </c>
      <c r="R52" s="141">
        <v>0</v>
      </c>
      <c r="S52" s="141">
        <v>90</v>
      </c>
      <c r="T52" s="141">
        <v>200</v>
      </c>
      <c r="U52" s="141">
        <v>90</v>
      </c>
      <c r="V52" s="141">
        <v>0</v>
      </c>
      <c r="W52" s="141">
        <v>130</v>
      </c>
      <c r="X52" s="141">
        <v>200</v>
      </c>
      <c r="Y52" s="141">
        <v>130</v>
      </c>
      <c r="Z52" s="141">
        <v>200</v>
      </c>
      <c r="AA52" s="141">
        <v>100</v>
      </c>
      <c r="AB52" s="141">
        <v>200</v>
      </c>
      <c r="AC52" s="141">
        <v>50</v>
      </c>
      <c r="AD52" s="141">
        <v>120</v>
      </c>
      <c r="AE52" s="141">
        <v>220</v>
      </c>
      <c r="AF52" s="141">
        <v>70</v>
      </c>
      <c r="AG52" s="141">
        <v>150</v>
      </c>
      <c r="AH52" s="141">
        <v>210</v>
      </c>
      <c r="AI52" s="141">
        <v>70</v>
      </c>
      <c r="AJ52" s="141">
        <v>140</v>
      </c>
      <c r="AK52" s="141">
        <v>110</v>
      </c>
      <c r="AL52" s="141">
        <v>30</v>
      </c>
    </row>
    <row r="53" spans="1:38" ht="30.75" customHeight="1" x14ac:dyDescent="0.35">
      <c r="A53" s="204"/>
      <c r="B53" s="177" t="s">
        <v>183</v>
      </c>
      <c r="C53" s="119">
        <v>15</v>
      </c>
      <c r="D53" s="119">
        <v>12</v>
      </c>
      <c r="E53" s="126">
        <v>2</v>
      </c>
      <c r="F53" s="141">
        <v>7</v>
      </c>
      <c r="G53" s="141">
        <v>20</v>
      </c>
      <c r="H53" s="141">
        <v>4</v>
      </c>
      <c r="I53" s="141">
        <v>3</v>
      </c>
      <c r="J53" s="141">
        <v>3</v>
      </c>
      <c r="K53" s="141">
        <v>10</v>
      </c>
      <c r="L53" s="141">
        <v>30</v>
      </c>
      <c r="M53" s="141">
        <v>30</v>
      </c>
      <c r="N53" s="141">
        <v>60</v>
      </c>
      <c r="O53" s="141">
        <v>30</v>
      </c>
      <c r="P53" s="141">
        <v>50</v>
      </c>
      <c r="Q53" s="141">
        <v>40</v>
      </c>
      <c r="R53" s="141">
        <v>40</v>
      </c>
      <c r="S53" s="141">
        <v>30</v>
      </c>
      <c r="T53" s="141">
        <v>8</v>
      </c>
      <c r="U53" s="141">
        <v>9</v>
      </c>
      <c r="V53" s="141">
        <v>40</v>
      </c>
      <c r="W53" s="141">
        <v>20</v>
      </c>
      <c r="X53" s="141">
        <v>50</v>
      </c>
      <c r="Y53" s="141">
        <v>30</v>
      </c>
      <c r="Z53" s="141">
        <v>12</v>
      </c>
      <c r="AA53" s="141">
        <v>30</v>
      </c>
      <c r="AB53" s="141">
        <v>8</v>
      </c>
      <c r="AC53" s="141">
        <v>40</v>
      </c>
      <c r="AD53" s="141">
        <v>70</v>
      </c>
      <c r="AE53" s="141">
        <v>50</v>
      </c>
      <c r="AF53" s="141">
        <v>40</v>
      </c>
      <c r="AG53" s="141">
        <v>50</v>
      </c>
      <c r="AH53" s="141">
        <v>40</v>
      </c>
      <c r="AI53" s="141">
        <v>40</v>
      </c>
      <c r="AJ53" s="141">
        <v>60</v>
      </c>
      <c r="AK53" s="141">
        <v>20</v>
      </c>
      <c r="AL53" s="141">
        <v>30</v>
      </c>
    </row>
    <row r="54" spans="1:38" ht="30.75" customHeight="1" x14ac:dyDescent="0.35">
      <c r="A54" s="204"/>
      <c r="B54" s="177" t="s">
        <v>184</v>
      </c>
      <c r="C54" s="119">
        <v>0</v>
      </c>
      <c r="D54" s="119">
        <v>0</v>
      </c>
      <c r="E54" s="126">
        <v>0</v>
      </c>
      <c r="F54" s="141">
        <v>40</v>
      </c>
      <c r="G54" s="141">
        <v>19</v>
      </c>
      <c r="H54" s="141">
        <v>16</v>
      </c>
      <c r="I54" s="141">
        <v>0</v>
      </c>
      <c r="J54" s="141">
        <v>0</v>
      </c>
      <c r="K54" s="141">
        <v>10</v>
      </c>
      <c r="L54" s="141">
        <v>50</v>
      </c>
      <c r="M54" s="141">
        <v>60</v>
      </c>
      <c r="N54" s="141">
        <v>30</v>
      </c>
      <c r="O54" s="141">
        <v>40</v>
      </c>
      <c r="P54" s="141">
        <v>60</v>
      </c>
      <c r="Q54" s="141">
        <v>50</v>
      </c>
      <c r="R54" s="141">
        <v>50</v>
      </c>
      <c r="S54" s="141">
        <v>60</v>
      </c>
      <c r="T54" s="141">
        <v>90</v>
      </c>
      <c r="U54" s="141">
        <v>80</v>
      </c>
      <c r="V54" s="141">
        <v>50</v>
      </c>
      <c r="W54" s="141">
        <v>70</v>
      </c>
      <c r="X54" s="141">
        <v>70</v>
      </c>
      <c r="Y54" s="141">
        <v>100</v>
      </c>
      <c r="Z54" s="141">
        <v>70</v>
      </c>
      <c r="AA54" s="141">
        <v>40</v>
      </c>
      <c r="AB54" s="141">
        <v>90</v>
      </c>
      <c r="AC54" s="141">
        <v>30</v>
      </c>
      <c r="AD54" s="141">
        <v>80</v>
      </c>
      <c r="AE54" s="141">
        <v>30</v>
      </c>
      <c r="AF54" s="141">
        <v>130</v>
      </c>
      <c r="AG54" s="141">
        <v>90</v>
      </c>
      <c r="AH54" s="141">
        <v>90</v>
      </c>
      <c r="AI54" s="141">
        <v>130</v>
      </c>
      <c r="AJ54" s="141">
        <v>60</v>
      </c>
      <c r="AK54" s="141">
        <v>50</v>
      </c>
      <c r="AL54" s="141">
        <v>50</v>
      </c>
    </row>
    <row r="55" spans="1:38" ht="30.75" customHeight="1" x14ac:dyDescent="0.35">
      <c r="A55" s="204"/>
      <c r="B55" s="177" t="s">
        <v>185</v>
      </c>
      <c r="C55" s="119">
        <v>0</v>
      </c>
      <c r="D55" s="119">
        <v>0</v>
      </c>
      <c r="E55" s="126">
        <v>0</v>
      </c>
      <c r="F55" s="141">
        <v>0</v>
      </c>
      <c r="G55" s="141">
        <v>0</v>
      </c>
      <c r="H55" s="141">
        <v>0</v>
      </c>
      <c r="I55" s="141">
        <v>0</v>
      </c>
      <c r="J55" s="141">
        <v>0</v>
      </c>
      <c r="K55" s="141">
        <v>0</v>
      </c>
      <c r="L55" s="141">
        <v>0</v>
      </c>
      <c r="M55" s="141">
        <v>0</v>
      </c>
      <c r="N55" s="141">
        <v>0</v>
      </c>
      <c r="O55" s="141">
        <v>0</v>
      </c>
      <c r="P55" s="141">
        <v>0</v>
      </c>
      <c r="Q55" s="141">
        <v>0</v>
      </c>
      <c r="R55" s="141">
        <v>0</v>
      </c>
      <c r="S55" s="141">
        <v>0</v>
      </c>
      <c r="T55" s="141">
        <v>0</v>
      </c>
      <c r="U55" s="141">
        <v>0</v>
      </c>
      <c r="V55" s="141">
        <v>0</v>
      </c>
      <c r="W55" s="141">
        <v>0</v>
      </c>
      <c r="X55" s="141">
        <v>0</v>
      </c>
      <c r="Y55" s="141">
        <v>0</v>
      </c>
      <c r="Z55" s="141">
        <v>0</v>
      </c>
      <c r="AA55" s="141">
        <v>0</v>
      </c>
      <c r="AB55" s="141">
        <v>0</v>
      </c>
      <c r="AC55" s="141">
        <v>0</v>
      </c>
      <c r="AD55" s="141">
        <v>0</v>
      </c>
      <c r="AE55" s="141">
        <v>0</v>
      </c>
      <c r="AF55" s="141">
        <v>0</v>
      </c>
      <c r="AG55" s="141">
        <v>0</v>
      </c>
      <c r="AH55" s="141">
        <v>0</v>
      </c>
      <c r="AI55" s="141">
        <v>0</v>
      </c>
      <c r="AJ55" s="141">
        <v>0</v>
      </c>
      <c r="AK55" s="141">
        <v>0</v>
      </c>
      <c r="AL55" s="141">
        <v>0</v>
      </c>
    </row>
    <row r="56" spans="1:38" ht="30.75" customHeight="1" x14ac:dyDescent="0.35">
      <c r="A56" s="204"/>
      <c r="B56" s="177" t="s">
        <v>186</v>
      </c>
      <c r="C56" s="119">
        <v>2</v>
      </c>
      <c r="D56" s="119">
        <v>8</v>
      </c>
      <c r="E56" s="126">
        <v>1</v>
      </c>
      <c r="F56" s="141">
        <v>12</v>
      </c>
      <c r="G56" s="141">
        <v>5</v>
      </c>
      <c r="H56" s="141">
        <v>2</v>
      </c>
      <c r="I56" s="141">
        <v>2</v>
      </c>
      <c r="J56" s="141">
        <v>2</v>
      </c>
      <c r="K56" s="141">
        <v>6</v>
      </c>
      <c r="L56" s="141">
        <v>15</v>
      </c>
      <c r="M56" s="141">
        <v>30</v>
      </c>
      <c r="N56" s="141">
        <v>20</v>
      </c>
      <c r="O56" s="141">
        <v>15</v>
      </c>
      <c r="P56" s="141">
        <v>0</v>
      </c>
      <c r="Q56" s="141">
        <v>0</v>
      </c>
      <c r="R56" s="141">
        <v>0</v>
      </c>
      <c r="S56" s="141">
        <v>20</v>
      </c>
      <c r="T56" s="141">
        <v>35</v>
      </c>
      <c r="U56" s="141">
        <v>39</v>
      </c>
      <c r="V56" s="141">
        <v>0</v>
      </c>
      <c r="W56" s="141">
        <v>10</v>
      </c>
      <c r="X56" s="141">
        <v>10</v>
      </c>
      <c r="Y56" s="141">
        <v>12</v>
      </c>
      <c r="Z56" s="141">
        <v>0</v>
      </c>
      <c r="AA56" s="141">
        <v>50</v>
      </c>
      <c r="AB56" s="141">
        <v>35</v>
      </c>
      <c r="AC56" s="141">
        <v>10</v>
      </c>
      <c r="AD56" s="141">
        <v>40</v>
      </c>
      <c r="AE56" s="141">
        <v>50</v>
      </c>
      <c r="AF56" s="141">
        <v>60</v>
      </c>
      <c r="AG56" s="141">
        <v>30</v>
      </c>
      <c r="AH56" s="141">
        <v>40</v>
      </c>
      <c r="AI56" s="141">
        <v>60</v>
      </c>
      <c r="AJ56" s="141">
        <v>30</v>
      </c>
      <c r="AK56" s="141">
        <v>0</v>
      </c>
      <c r="AL56" s="141">
        <v>0</v>
      </c>
    </row>
    <row r="57" spans="1:38" s="4" customFormat="1" ht="41.5" customHeight="1" x14ac:dyDescent="0.35">
      <c r="A57" s="204"/>
      <c r="B57" s="181" t="s">
        <v>9</v>
      </c>
      <c r="C57" s="167" t="s">
        <v>94</v>
      </c>
      <c r="D57" s="167" t="s">
        <v>94</v>
      </c>
      <c r="E57" s="168" t="s">
        <v>94</v>
      </c>
      <c r="F57" s="168" t="s">
        <v>86</v>
      </c>
      <c r="G57" s="169" t="s">
        <v>54</v>
      </c>
      <c r="H57" s="169" t="s">
        <v>94</v>
      </c>
      <c r="I57" s="169" t="s">
        <v>94</v>
      </c>
      <c r="J57" s="169" t="s">
        <v>94</v>
      </c>
      <c r="K57" s="169" t="s">
        <v>66</v>
      </c>
      <c r="L57" s="169" t="s">
        <v>66</v>
      </c>
      <c r="M57" s="169" t="s">
        <v>94</v>
      </c>
      <c r="N57" s="169" t="s">
        <v>86</v>
      </c>
      <c r="O57" s="169" t="s">
        <v>41</v>
      </c>
      <c r="P57" s="169" t="s">
        <v>41</v>
      </c>
      <c r="Q57" s="169" t="s">
        <v>41</v>
      </c>
      <c r="R57" s="169" t="s">
        <v>41</v>
      </c>
      <c r="S57" s="169" t="s">
        <v>94</v>
      </c>
      <c r="T57" s="169" t="s">
        <v>101</v>
      </c>
      <c r="U57" s="169" t="s">
        <v>41</v>
      </c>
      <c r="V57" s="169" t="s">
        <v>54</v>
      </c>
      <c r="W57" s="169" t="s">
        <v>101</v>
      </c>
      <c r="X57" s="167" t="s">
        <v>94</v>
      </c>
      <c r="Y57" s="167" t="s">
        <v>41</v>
      </c>
      <c r="Z57" s="167" t="s">
        <v>41</v>
      </c>
      <c r="AA57" s="169" t="s">
        <v>101</v>
      </c>
      <c r="AB57" s="169" t="s">
        <v>101</v>
      </c>
      <c r="AC57" s="169" t="s">
        <v>101</v>
      </c>
      <c r="AD57" s="169" t="s">
        <v>66</v>
      </c>
      <c r="AE57" s="169" t="s">
        <v>86</v>
      </c>
      <c r="AF57" s="169" t="s">
        <v>66</v>
      </c>
      <c r="AG57" s="169" t="s">
        <v>66</v>
      </c>
      <c r="AH57" s="169" t="s">
        <v>101</v>
      </c>
      <c r="AI57" s="169" t="s">
        <v>54</v>
      </c>
      <c r="AJ57" s="169" t="s">
        <v>54</v>
      </c>
      <c r="AK57" s="169" t="s">
        <v>41</v>
      </c>
      <c r="AL57" s="169" t="s">
        <v>41</v>
      </c>
    </row>
    <row r="58" spans="1:38" s="132" customFormat="1" x14ac:dyDescent="0.35">
      <c r="A58" s="131"/>
      <c r="B58" s="3"/>
      <c r="C58" s="120"/>
      <c r="D58" s="120"/>
      <c r="E58" s="120"/>
      <c r="F58" s="170"/>
      <c r="G58" s="170"/>
      <c r="H58" s="170"/>
      <c r="I58" s="170"/>
      <c r="J58" s="170"/>
      <c r="K58" s="170"/>
      <c r="L58" s="170"/>
      <c r="M58" s="170"/>
      <c r="N58" s="170"/>
      <c r="O58" s="170"/>
      <c r="P58" s="170"/>
      <c r="Q58" s="170"/>
      <c r="R58" s="170"/>
      <c r="S58" s="170"/>
      <c r="T58" s="170"/>
      <c r="U58" s="170"/>
      <c r="V58" s="170"/>
      <c r="W58" s="170"/>
      <c r="X58" s="120"/>
      <c r="Y58" s="120"/>
      <c r="Z58" s="120"/>
      <c r="AA58" s="170"/>
      <c r="AB58" s="170"/>
      <c r="AC58" s="170"/>
      <c r="AD58" s="170"/>
      <c r="AE58" s="170"/>
      <c r="AF58" s="170"/>
      <c r="AG58" s="170"/>
      <c r="AH58" s="170"/>
      <c r="AI58" s="170"/>
      <c r="AJ58" s="170"/>
      <c r="AK58" s="170"/>
      <c r="AL58" s="170"/>
    </row>
    <row r="59" spans="1:38" ht="42" customHeight="1" x14ac:dyDescent="0.35">
      <c r="A59" s="204" t="s">
        <v>187</v>
      </c>
      <c r="B59" s="181" t="s">
        <v>188</v>
      </c>
      <c r="C59" s="119" t="s">
        <v>51</v>
      </c>
      <c r="D59" s="119" t="s">
        <v>51</v>
      </c>
      <c r="E59" s="119" t="s">
        <v>51</v>
      </c>
      <c r="F59" s="119" t="s">
        <v>51</v>
      </c>
      <c r="G59" s="119" t="s">
        <v>51</v>
      </c>
      <c r="H59" s="119" t="s">
        <v>51</v>
      </c>
      <c r="I59" s="119" t="s">
        <v>51</v>
      </c>
      <c r="J59" s="119" t="s">
        <v>51</v>
      </c>
      <c r="K59" s="119" t="s">
        <v>51</v>
      </c>
      <c r="L59" s="172" t="s">
        <v>51</v>
      </c>
      <c r="M59" s="172" t="s">
        <v>51</v>
      </c>
      <c r="N59" s="172" t="s">
        <v>51</v>
      </c>
      <c r="O59" s="172" t="s">
        <v>51</v>
      </c>
      <c r="P59" s="172" t="s">
        <v>51</v>
      </c>
      <c r="Q59" s="172" t="s">
        <v>51</v>
      </c>
      <c r="R59" s="172" t="s">
        <v>51</v>
      </c>
      <c r="S59" s="172" t="s">
        <v>51</v>
      </c>
      <c r="T59" s="119" t="s">
        <v>51</v>
      </c>
      <c r="U59" s="119" t="s">
        <v>51</v>
      </c>
      <c r="V59" s="172" t="s">
        <v>51</v>
      </c>
      <c r="W59" s="172" t="s">
        <v>51</v>
      </c>
      <c r="X59" s="119" t="s">
        <v>51</v>
      </c>
      <c r="Y59" s="119" t="s">
        <v>51</v>
      </c>
      <c r="Z59" s="119" t="s">
        <v>51</v>
      </c>
      <c r="AA59" s="172" t="s">
        <v>51</v>
      </c>
      <c r="AB59" s="119" t="s">
        <v>51</v>
      </c>
      <c r="AC59" s="172" t="s">
        <v>51</v>
      </c>
      <c r="AD59" s="172" t="s">
        <v>51</v>
      </c>
      <c r="AE59" s="172" t="s">
        <v>51</v>
      </c>
      <c r="AF59" s="172" t="s">
        <v>51</v>
      </c>
      <c r="AG59" s="172" t="s">
        <v>37</v>
      </c>
      <c r="AH59" s="172" t="s">
        <v>51</v>
      </c>
      <c r="AI59" s="172" t="s">
        <v>51</v>
      </c>
      <c r="AJ59" s="172" t="s">
        <v>51</v>
      </c>
      <c r="AK59" s="172" t="s">
        <v>51</v>
      </c>
      <c r="AL59" s="172" t="s">
        <v>51</v>
      </c>
    </row>
    <row r="60" spans="1:38" ht="42" customHeight="1" x14ac:dyDescent="0.35">
      <c r="A60" s="204"/>
      <c r="B60" s="181" t="s">
        <v>10</v>
      </c>
      <c r="C60" s="119" t="s">
        <v>67</v>
      </c>
      <c r="D60" s="119" t="s">
        <v>67</v>
      </c>
      <c r="E60" s="168" t="s">
        <v>67</v>
      </c>
      <c r="F60" s="169" t="s">
        <v>67</v>
      </c>
      <c r="G60" s="169" t="s">
        <v>67</v>
      </c>
      <c r="H60" s="169" t="s">
        <v>110</v>
      </c>
      <c r="I60" s="169" t="s">
        <v>67</v>
      </c>
      <c r="J60" s="169" t="s">
        <v>67</v>
      </c>
      <c r="K60" s="169" t="s">
        <v>55</v>
      </c>
      <c r="L60" s="169" t="s">
        <v>67</v>
      </c>
      <c r="M60" s="169" t="s">
        <v>67</v>
      </c>
      <c r="N60" s="169" t="s">
        <v>67</v>
      </c>
      <c r="O60" s="169" t="s">
        <v>67</v>
      </c>
      <c r="P60" s="169" t="s">
        <v>67</v>
      </c>
      <c r="Q60" s="169" t="s">
        <v>67</v>
      </c>
      <c r="R60" s="169" t="s">
        <v>67</v>
      </c>
      <c r="S60" s="169" t="s">
        <v>67</v>
      </c>
      <c r="T60" s="169" t="s">
        <v>67</v>
      </c>
      <c r="U60" s="169" t="s">
        <v>116</v>
      </c>
      <c r="V60" s="169" t="s">
        <v>67</v>
      </c>
      <c r="W60" s="169" t="s">
        <v>102</v>
      </c>
      <c r="X60" s="119" t="s">
        <v>128</v>
      </c>
      <c r="Y60" s="119" t="s">
        <v>67</v>
      </c>
      <c r="Z60" s="119" t="s">
        <v>67</v>
      </c>
      <c r="AA60" s="169" t="s">
        <v>67</v>
      </c>
      <c r="AB60" s="169" t="s">
        <v>67</v>
      </c>
      <c r="AC60" s="169" t="s">
        <v>67</v>
      </c>
      <c r="AD60" s="169" t="s">
        <v>67</v>
      </c>
      <c r="AE60" s="169" t="s">
        <v>67</v>
      </c>
      <c r="AF60" s="169" t="s">
        <v>67</v>
      </c>
      <c r="AG60" s="169" t="s">
        <v>67</v>
      </c>
      <c r="AH60" s="169" t="s">
        <v>67</v>
      </c>
      <c r="AI60" s="169" t="s">
        <v>67</v>
      </c>
      <c r="AJ60" s="169" t="s">
        <v>110</v>
      </c>
      <c r="AK60" s="169" t="s">
        <v>67</v>
      </c>
      <c r="AL60" s="169" t="s">
        <v>67</v>
      </c>
    </row>
    <row r="61" spans="1:38" ht="42" customHeight="1" x14ac:dyDescent="0.35">
      <c r="A61" s="204"/>
      <c r="B61" s="181"/>
      <c r="C61" s="182">
        <v>40000</v>
      </c>
      <c r="D61" s="182">
        <v>40000</v>
      </c>
      <c r="E61" s="168">
        <v>30000</v>
      </c>
      <c r="F61" s="183">
        <v>30000</v>
      </c>
      <c r="G61" s="169">
        <v>20000</v>
      </c>
      <c r="H61" s="169">
        <v>15000</v>
      </c>
      <c r="I61" s="169">
        <v>20000</v>
      </c>
      <c r="J61" s="169">
        <v>15000</v>
      </c>
      <c r="K61" s="169">
        <v>12000</v>
      </c>
      <c r="L61" s="169">
        <v>18000</v>
      </c>
      <c r="M61" s="169">
        <v>20000</v>
      </c>
      <c r="N61" s="169">
        <v>18000</v>
      </c>
      <c r="O61" s="169">
        <v>18000</v>
      </c>
      <c r="P61" s="169">
        <v>15000</v>
      </c>
      <c r="Q61" s="169">
        <v>20000</v>
      </c>
      <c r="R61" s="169">
        <v>18000</v>
      </c>
      <c r="S61" s="169">
        <v>15000</v>
      </c>
      <c r="T61" s="169">
        <v>20000</v>
      </c>
      <c r="U61" s="169">
        <v>20000</v>
      </c>
      <c r="V61" s="169">
        <v>20000</v>
      </c>
      <c r="W61" s="169">
        <v>40000</v>
      </c>
      <c r="X61" s="183">
        <v>20000</v>
      </c>
      <c r="Y61" s="119">
        <v>18000</v>
      </c>
      <c r="Z61" s="119">
        <v>20000</v>
      </c>
      <c r="AA61" s="169">
        <v>15000</v>
      </c>
      <c r="AB61" s="169">
        <v>10000</v>
      </c>
      <c r="AC61" s="169">
        <v>15000</v>
      </c>
      <c r="AD61" s="169">
        <v>18000</v>
      </c>
      <c r="AE61" s="169">
        <v>20000</v>
      </c>
      <c r="AF61" s="169">
        <v>15000</v>
      </c>
      <c r="AG61" s="169">
        <v>10000</v>
      </c>
      <c r="AH61" s="169">
        <v>20000</v>
      </c>
      <c r="AI61" s="169">
        <v>18000</v>
      </c>
      <c r="AJ61" s="169">
        <v>20000</v>
      </c>
      <c r="AK61" s="184">
        <v>25000</v>
      </c>
      <c r="AL61" s="184">
        <v>18000</v>
      </c>
    </row>
    <row r="62" spans="1:38" ht="30.75" customHeight="1" x14ac:dyDescent="0.35">
      <c r="A62" s="204"/>
      <c r="B62" s="166" t="s">
        <v>189</v>
      </c>
      <c r="C62" s="119" t="s">
        <v>134</v>
      </c>
      <c r="D62" s="119" t="s">
        <v>59</v>
      </c>
      <c r="E62" s="126" t="s">
        <v>139</v>
      </c>
      <c r="F62" s="126" t="s">
        <v>139</v>
      </c>
      <c r="G62" s="141" t="s">
        <v>134</v>
      </c>
      <c r="H62" s="141" t="s">
        <v>134</v>
      </c>
      <c r="I62" s="141" t="s">
        <v>59</v>
      </c>
      <c r="J62" s="141" t="s">
        <v>59</v>
      </c>
      <c r="K62" s="141" t="s">
        <v>134</v>
      </c>
      <c r="L62" s="141" t="s">
        <v>127</v>
      </c>
      <c r="M62" s="141" t="s">
        <v>134</v>
      </c>
      <c r="N62" s="141" t="s">
        <v>134</v>
      </c>
      <c r="O62" s="141" t="s">
        <v>142</v>
      </c>
      <c r="P62" s="141" t="s">
        <v>139</v>
      </c>
      <c r="Q62" s="141" t="s">
        <v>139</v>
      </c>
      <c r="R62" s="141" t="s">
        <v>139</v>
      </c>
      <c r="S62" s="141" t="s">
        <v>134</v>
      </c>
      <c r="T62" s="141" t="s">
        <v>134</v>
      </c>
      <c r="U62" s="141" t="s">
        <v>136</v>
      </c>
      <c r="V62" s="141" t="s">
        <v>139</v>
      </c>
      <c r="W62" s="141" t="s">
        <v>142</v>
      </c>
      <c r="X62" s="119" t="s">
        <v>134</v>
      </c>
      <c r="Y62" s="119" t="s">
        <v>139</v>
      </c>
      <c r="Z62" s="119" t="s">
        <v>136</v>
      </c>
      <c r="AA62" s="141" t="s">
        <v>136</v>
      </c>
      <c r="AB62" s="141" t="s">
        <v>134</v>
      </c>
      <c r="AC62" s="141" t="s">
        <v>134</v>
      </c>
      <c r="AD62" s="141" t="s">
        <v>134</v>
      </c>
      <c r="AE62" s="141" t="s">
        <v>134</v>
      </c>
      <c r="AF62" s="141" t="s">
        <v>142</v>
      </c>
      <c r="AG62" s="141" t="s">
        <v>134</v>
      </c>
      <c r="AH62" s="141" t="s">
        <v>134</v>
      </c>
      <c r="AI62" s="141" t="s">
        <v>134</v>
      </c>
      <c r="AJ62" s="141" t="s">
        <v>134</v>
      </c>
      <c r="AK62" s="141" t="s">
        <v>134</v>
      </c>
      <c r="AL62" s="141" t="s">
        <v>134</v>
      </c>
    </row>
    <row r="63" spans="1:38" s="132" customFormat="1" x14ac:dyDescent="0.35">
      <c r="A63" s="131"/>
      <c r="B63" s="4"/>
      <c r="C63" s="120"/>
      <c r="D63" s="120"/>
      <c r="E63" s="120"/>
      <c r="F63" s="170"/>
      <c r="G63" s="170"/>
      <c r="H63" s="170"/>
      <c r="I63" s="170"/>
      <c r="J63" s="170"/>
      <c r="K63" s="170"/>
      <c r="L63" s="170"/>
      <c r="M63" s="170"/>
      <c r="N63" s="170"/>
      <c r="O63" s="170"/>
      <c r="P63" s="170"/>
      <c r="Q63" s="170"/>
      <c r="R63" s="170"/>
      <c r="S63" s="170"/>
      <c r="T63" s="170"/>
      <c r="U63" s="170"/>
      <c r="V63" s="170"/>
      <c r="W63" s="170"/>
      <c r="X63" s="120"/>
      <c r="Y63" s="120"/>
      <c r="Z63" s="120"/>
      <c r="AA63" s="170"/>
      <c r="AB63" s="170"/>
      <c r="AC63" s="170"/>
      <c r="AD63" s="170"/>
      <c r="AE63" s="170"/>
      <c r="AF63" s="170"/>
      <c r="AG63" s="170"/>
      <c r="AH63" s="170"/>
      <c r="AI63" s="170"/>
      <c r="AJ63" s="170"/>
      <c r="AK63" s="170"/>
      <c r="AL63" s="170"/>
    </row>
    <row r="64" spans="1:38" ht="39.75" customHeight="1" x14ac:dyDescent="0.35">
      <c r="A64" s="206" t="s">
        <v>190</v>
      </c>
      <c r="B64" s="3" t="s">
        <v>191</v>
      </c>
      <c r="C64" s="119" t="s">
        <v>51</v>
      </c>
      <c r="D64" s="119" t="s">
        <v>105</v>
      </c>
      <c r="E64" s="126" t="s">
        <v>105</v>
      </c>
      <c r="F64" s="141" t="s">
        <v>105</v>
      </c>
      <c r="G64" s="141" t="s">
        <v>105</v>
      </c>
      <c r="H64" s="141" t="s">
        <v>105</v>
      </c>
      <c r="I64" s="141" t="s">
        <v>105</v>
      </c>
      <c r="J64" s="141" t="s">
        <v>51</v>
      </c>
      <c r="K64" s="141" t="s">
        <v>51</v>
      </c>
      <c r="L64" s="141" t="s">
        <v>51</v>
      </c>
      <c r="M64" s="141" t="s">
        <v>51</v>
      </c>
      <c r="N64" s="141" t="s">
        <v>51</v>
      </c>
      <c r="O64" s="141" t="s">
        <v>105</v>
      </c>
      <c r="P64" s="141" t="s">
        <v>51</v>
      </c>
      <c r="Q64" s="141" t="s">
        <v>51</v>
      </c>
      <c r="R64" s="141" t="s">
        <v>51</v>
      </c>
      <c r="S64" s="141" t="s">
        <v>51</v>
      </c>
      <c r="T64" s="141" t="s">
        <v>105</v>
      </c>
      <c r="U64" s="126" t="s">
        <v>51</v>
      </c>
      <c r="V64" s="141" t="s">
        <v>51</v>
      </c>
      <c r="W64" s="141" t="s">
        <v>37</v>
      </c>
      <c r="X64" s="119" t="s">
        <v>51</v>
      </c>
      <c r="Y64" s="119" t="s">
        <v>51</v>
      </c>
      <c r="Z64" s="119" t="s">
        <v>51</v>
      </c>
      <c r="AA64" s="119" t="s">
        <v>51</v>
      </c>
      <c r="AB64" s="141" t="s">
        <v>105</v>
      </c>
      <c r="AC64" s="126" t="s">
        <v>51</v>
      </c>
      <c r="AD64" s="126" t="s">
        <v>37</v>
      </c>
      <c r="AE64" s="126" t="s">
        <v>51</v>
      </c>
      <c r="AF64" s="126" t="s">
        <v>51</v>
      </c>
      <c r="AG64" s="126" t="s">
        <v>51</v>
      </c>
      <c r="AH64" s="126" t="s">
        <v>51</v>
      </c>
      <c r="AI64" s="126" t="s">
        <v>51</v>
      </c>
      <c r="AJ64" s="126" t="s">
        <v>105</v>
      </c>
      <c r="AK64" s="126" t="s">
        <v>51</v>
      </c>
      <c r="AL64" s="126" t="s">
        <v>51</v>
      </c>
    </row>
    <row r="65" spans="1:39" ht="39.75" customHeight="1" x14ac:dyDescent="0.35">
      <c r="A65" s="206"/>
      <c r="B65" s="181" t="s">
        <v>192</v>
      </c>
      <c r="C65" s="119">
        <v>70000</v>
      </c>
      <c r="D65" s="119">
        <v>50000</v>
      </c>
      <c r="E65" s="126">
        <v>30000</v>
      </c>
      <c r="F65" s="141">
        <v>50000</v>
      </c>
      <c r="G65" s="141">
        <v>30000</v>
      </c>
      <c r="H65" s="141">
        <v>20000</v>
      </c>
      <c r="I65" s="141">
        <v>40000</v>
      </c>
      <c r="J65" s="141">
        <v>40000</v>
      </c>
      <c r="K65" s="141">
        <v>40000</v>
      </c>
      <c r="L65" s="141">
        <v>30000</v>
      </c>
      <c r="M65" s="141">
        <v>20000</v>
      </c>
      <c r="N65" s="141">
        <v>60000</v>
      </c>
      <c r="O65" s="141">
        <v>30000</v>
      </c>
      <c r="P65" s="141">
        <v>35000</v>
      </c>
      <c r="Q65" s="141">
        <v>30000</v>
      </c>
      <c r="R65" s="141">
        <v>30000</v>
      </c>
      <c r="S65" s="141">
        <v>20000</v>
      </c>
      <c r="T65" s="141">
        <v>40000</v>
      </c>
      <c r="U65" s="141">
        <v>30000</v>
      </c>
      <c r="V65" s="141">
        <v>20000</v>
      </c>
      <c r="W65" s="141">
        <v>35000</v>
      </c>
      <c r="X65" s="119">
        <v>20000</v>
      </c>
      <c r="Y65" s="119">
        <v>30000</v>
      </c>
      <c r="Z65" s="119">
        <v>40000</v>
      </c>
      <c r="AA65" s="141">
        <v>30000</v>
      </c>
      <c r="AB65" s="141">
        <v>40000</v>
      </c>
      <c r="AC65" s="141">
        <v>20000</v>
      </c>
      <c r="AD65" s="141">
        <v>40000</v>
      </c>
      <c r="AE65" s="141">
        <v>40000</v>
      </c>
      <c r="AF65" s="141">
        <v>35000</v>
      </c>
      <c r="AG65" s="141">
        <v>20000</v>
      </c>
      <c r="AH65" s="141">
        <v>40000</v>
      </c>
      <c r="AI65" s="141">
        <v>30000</v>
      </c>
      <c r="AJ65" s="141">
        <v>30000</v>
      </c>
      <c r="AK65" s="141">
        <v>60000</v>
      </c>
      <c r="AL65" s="141">
        <v>60000</v>
      </c>
    </row>
    <row r="66" spans="1:39" s="124" customFormat="1" ht="39.75" customHeight="1" x14ac:dyDescent="0.35">
      <c r="A66" s="206"/>
      <c r="B66" s="185" t="s">
        <v>193</v>
      </c>
      <c r="C66" s="186"/>
      <c r="D66" s="186"/>
      <c r="E66" s="187"/>
      <c r="F66" s="188"/>
      <c r="G66" s="188"/>
      <c r="H66" s="188"/>
      <c r="I66" s="188"/>
      <c r="J66" s="188"/>
      <c r="K66" s="188"/>
      <c r="L66" s="188"/>
      <c r="M66" s="188"/>
      <c r="N66" s="188"/>
      <c r="O66" s="188"/>
      <c r="P66" s="188"/>
      <c r="Q66" s="188"/>
      <c r="R66" s="188"/>
      <c r="S66" s="188"/>
      <c r="T66" s="188"/>
      <c r="U66" s="188"/>
      <c r="V66" s="188"/>
      <c r="W66" s="188"/>
      <c r="X66" s="186"/>
      <c r="Y66" s="186"/>
      <c r="Z66" s="186"/>
      <c r="AA66" s="188"/>
      <c r="AB66" s="188"/>
      <c r="AC66" s="188"/>
      <c r="AD66" s="188"/>
      <c r="AE66" s="188"/>
      <c r="AF66" s="188"/>
      <c r="AG66" s="188"/>
      <c r="AH66" s="188"/>
      <c r="AI66" s="188"/>
      <c r="AJ66" s="188"/>
      <c r="AK66" s="188"/>
      <c r="AL66" s="188"/>
      <c r="AM66" s="3"/>
    </row>
    <row r="67" spans="1:39" ht="39.75" customHeight="1" x14ac:dyDescent="0.35">
      <c r="A67" s="206"/>
      <c r="B67" s="189" t="s">
        <v>194</v>
      </c>
      <c r="C67" s="119" t="s">
        <v>37</v>
      </c>
      <c r="D67" s="119" t="s">
        <v>37</v>
      </c>
      <c r="E67" s="126" t="s">
        <v>37</v>
      </c>
      <c r="F67" s="141" t="s">
        <v>37</v>
      </c>
      <c r="G67" s="141" t="s">
        <v>37</v>
      </c>
      <c r="H67" s="141" t="s">
        <v>37</v>
      </c>
      <c r="I67" s="141" t="s">
        <v>37</v>
      </c>
      <c r="J67" s="141" t="s">
        <v>37</v>
      </c>
      <c r="K67" s="141" t="s">
        <v>37</v>
      </c>
      <c r="L67" s="141" t="s">
        <v>37</v>
      </c>
      <c r="M67" s="141" t="s">
        <v>37</v>
      </c>
      <c r="N67" s="141" t="s">
        <v>37</v>
      </c>
      <c r="O67" s="141" t="s">
        <v>37</v>
      </c>
      <c r="P67" s="141" t="s">
        <v>37</v>
      </c>
      <c r="Q67" s="141" t="s">
        <v>37</v>
      </c>
      <c r="R67" s="141" t="s">
        <v>37</v>
      </c>
      <c r="S67" s="141" t="s">
        <v>37</v>
      </c>
      <c r="T67" s="141" t="s">
        <v>37</v>
      </c>
      <c r="U67" s="141" t="s">
        <v>37</v>
      </c>
      <c r="V67" s="141" t="s">
        <v>37</v>
      </c>
      <c r="W67" s="141" t="s">
        <v>37</v>
      </c>
      <c r="X67" s="119" t="s">
        <v>51</v>
      </c>
      <c r="Y67" s="119" t="s">
        <v>51</v>
      </c>
      <c r="Z67" s="119" t="s">
        <v>51</v>
      </c>
      <c r="AA67" s="141" t="s">
        <v>37</v>
      </c>
      <c r="AB67" s="141" t="s">
        <v>37</v>
      </c>
      <c r="AC67" s="141" t="s">
        <v>37</v>
      </c>
      <c r="AD67" s="141" t="s">
        <v>37</v>
      </c>
      <c r="AE67" s="141" t="s">
        <v>37</v>
      </c>
      <c r="AF67" s="141" t="s">
        <v>51</v>
      </c>
      <c r="AG67" s="141" t="s">
        <v>37</v>
      </c>
      <c r="AH67" s="141" t="s">
        <v>51</v>
      </c>
      <c r="AI67" s="141" t="s">
        <v>51</v>
      </c>
      <c r="AJ67" s="141" t="s">
        <v>37</v>
      </c>
      <c r="AK67" s="141" t="s">
        <v>37</v>
      </c>
      <c r="AL67" s="141" t="s">
        <v>37</v>
      </c>
      <c r="AM67" s="124"/>
    </row>
    <row r="68" spans="1:39" ht="39.75" customHeight="1" x14ac:dyDescent="0.35">
      <c r="A68" s="206"/>
      <c r="B68" s="189" t="s">
        <v>195</v>
      </c>
      <c r="C68" s="119" t="s">
        <v>51</v>
      </c>
      <c r="D68" s="119" t="s">
        <v>51</v>
      </c>
      <c r="E68" s="126" t="s">
        <v>51</v>
      </c>
      <c r="F68" s="141" t="s">
        <v>51</v>
      </c>
      <c r="G68" s="141" t="s">
        <v>51</v>
      </c>
      <c r="H68" s="141" t="s">
        <v>51</v>
      </c>
      <c r="I68" s="141" t="s">
        <v>37</v>
      </c>
      <c r="J68" s="141" t="s">
        <v>37</v>
      </c>
      <c r="K68" s="141" t="s">
        <v>51</v>
      </c>
      <c r="L68" s="141" t="s">
        <v>37</v>
      </c>
      <c r="M68" s="141" t="s">
        <v>51</v>
      </c>
      <c r="N68" s="141" t="s">
        <v>37</v>
      </c>
      <c r="O68" s="141" t="s">
        <v>37</v>
      </c>
      <c r="P68" s="141" t="s">
        <v>37</v>
      </c>
      <c r="Q68" s="141" t="s">
        <v>37</v>
      </c>
      <c r="R68" s="141" t="s">
        <v>37</v>
      </c>
      <c r="S68" s="141" t="s">
        <v>51</v>
      </c>
      <c r="T68" s="141" t="s">
        <v>51</v>
      </c>
      <c r="U68" s="141" t="s">
        <v>51</v>
      </c>
      <c r="V68" s="141" t="s">
        <v>37</v>
      </c>
      <c r="W68" s="141" t="s">
        <v>37</v>
      </c>
      <c r="X68" s="119" t="s">
        <v>51</v>
      </c>
      <c r="Y68" s="119" t="s">
        <v>51</v>
      </c>
      <c r="Z68" s="119" t="s">
        <v>51</v>
      </c>
      <c r="AA68" s="141" t="s">
        <v>51</v>
      </c>
      <c r="AB68" s="141" t="s">
        <v>51</v>
      </c>
      <c r="AC68" s="141" t="s">
        <v>37</v>
      </c>
      <c r="AD68" s="141" t="s">
        <v>37</v>
      </c>
      <c r="AE68" s="141" t="s">
        <v>51</v>
      </c>
      <c r="AF68" s="141" t="s">
        <v>37</v>
      </c>
      <c r="AG68" s="141" t="s">
        <v>51</v>
      </c>
      <c r="AH68" s="141" t="s">
        <v>37</v>
      </c>
      <c r="AI68" s="141" t="s">
        <v>37</v>
      </c>
      <c r="AJ68" s="141" t="s">
        <v>51</v>
      </c>
      <c r="AK68" s="141" t="s">
        <v>37</v>
      </c>
      <c r="AL68" s="141" t="s">
        <v>37</v>
      </c>
    </row>
    <row r="69" spans="1:39" ht="39.75" customHeight="1" x14ac:dyDescent="0.35">
      <c r="A69" s="206"/>
      <c r="B69" s="189" t="s">
        <v>196</v>
      </c>
      <c r="C69" s="119" t="s">
        <v>37</v>
      </c>
      <c r="D69" s="119" t="s">
        <v>37</v>
      </c>
      <c r="E69" s="126" t="s">
        <v>37</v>
      </c>
      <c r="F69" s="141" t="s">
        <v>37</v>
      </c>
      <c r="G69" s="141" t="s">
        <v>37</v>
      </c>
      <c r="H69" s="141" t="s">
        <v>37</v>
      </c>
      <c r="I69" s="141" t="s">
        <v>37</v>
      </c>
      <c r="J69" s="141" t="s">
        <v>37</v>
      </c>
      <c r="K69" s="141" t="s">
        <v>37</v>
      </c>
      <c r="L69" s="141" t="s">
        <v>37</v>
      </c>
      <c r="M69" s="141" t="s">
        <v>37</v>
      </c>
      <c r="N69" s="141" t="s">
        <v>37</v>
      </c>
      <c r="O69" s="141" t="s">
        <v>37</v>
      </c>
      <c r="P69" s="141" t="s">
        <v>37</v>
      </c>
      <c r="Q69" s="141" t="s">
        <v>37</v>
      </c>
      <c r="R69" s="141" t="s">
        <v>37</v>
      </c>
      <c r="S69" s="141" t="s">
        <v>37</v>
      </c>
      <c r="T69" s="141" t="s">
        <v>37</v>
      </c>
      <c r="U69" s="141" t="s">
        <v>37</v>
      </c>
      <c r="V69" s="141" t="s">
        <v>37</v>
      </c>
      <c r="W69" s="141" t="s">
        <v>37</v>
      </c>
      <c r="X69" s="119" t="s">
        <v>37</v>
      </c>
      <c r="Y69" s="119" t="s">
        <v>37</v>
      </c>
      <c r="Z69" s="119" t="s">
        <v>51</v>
      </c>
      <c r="AA69" s="141" t="s">
        <v>37</v>
      </c>
      <c r="AB69" s="141" t="s">
        <v>37</v>
      </c>
      <c r="AC69" s="141" t="s">
        <v>37</v>
      </c>
      <c r="AD69" s="141" t="s">
        <v>37</v>
      </c>
      <c r="AE69" s="141" t="s">
        <v>37</v>
      </c>
      <c r="AF69" s="141" t="s">
        <v>37</v>
      </c>
      <c r="AG69" s="141" t="s">
        <v>37</v>
      </c>
      <c r="AH69" s="141" t="s">
        <v>51</v>
      </c>
      <c r="AI69" s="141" t="s">
        <v>51</v>
      </c>
      <c r="AJ69" s="141" t="s">
        <v>37</v>
      </c>
      <c r="AK69" s="141" t="s">
        <v>37</v>
      </c>
      <c r="AL69" s="141" t="s">
        <v>37</v>
      </c>
    </row>
    <row r="70" spans="1:39" ht="39.75" customHeight="1" x14ac:dyDescent="0.35">
      <c r="A70" s="206"/>
      <c r="B70" s="189" t="s">
        <v>197</v>
      </c>
      <c r="C70" s="119" t="s">
        <v>51</v>
      </c>
      <c r="D70" s="119" t="s">
        <v>37</v>
      </c>
      <c r="E70" s="126" t="s">
        <v>37</v>
      </c>
      <c r="F70" s="141" t="s">
        <v>37</v>
      </c>
      <c r="G70" s="141" t="s">
        <v>37</v>
      </c>
      <c r="H70" s="141" t="s">
        <v>37</v>
      </c>
      <c r="I70" s="141" t="s">
        <v>37</v>
      </c>
      <c r="J70" s="141" t="s">
        <v>37</v>
      </c>
      <c r="K70" s="141" t="s">
        <v>37</v>
      </c>
      <c r="L70" s="141" t="s">
        <v>37</v>
      </c>
      <c r="M70" s="141" t="s">
        <v>37</v>
      </c>
      <c r="N70" s="141" t="s">
        <v>37</v>
      </c>
      <c r="O70" s="141" t="s">
        <v>37</v>
      </c>
      <c r="P70" s="141" t="s">
        <v>51</v>
      </c>
      <c r="Q70" s="141" t="s">
        <v>51</v>
      </c>
      <c r="R70" s="141" t="s">
        <v>51</v>
      </c>
      <c r="S70" s="141" t="s">
        <v>37</v>
      </c>
      <c r="T70" s="141" t="s">
        <v>37</v>
      </c>
      <c r="U70" s="141" t="s">
        <v>51</v>
      </c>
      <c r="V70" s="141" t="s">
        <v>51</v>
      </c>
      <c r="W70" s="141" t="s">
        <v>51</v>
      </c>
      <c r="X70" s="119" t="s">
        <v>37</v>
      </c>
      <c r="Y70" s="119" t="s">
        <v>51</v>
      </c>
      <c r="Z70" s="119" t="s">
        <v>51</v>
      </c>
      <c r="AA70" s="141" t="s">
        <v>37</v>
      </c>
      <c r="AB70" s="141" t="s">
        <v>37</v>
      </c>
      <c r="AC70" s="141" t="s">
        <v>37</v>
      </c>
      <c r="AD70" s="141" t="s">
        <v>51</v>
      </c>
      <c r="AE70" s="141" t="s">
        <v>51</v>
      </c>
      <c r="AF70" s="141" t="s">
        <v>51</v>
      </c>
      <c r="AG70" s="141" t="s">
        <v>37</v>
      </c>
      <c r="AH70" s="141" t="s">
        <v>51</v>
      </c>
      <c r="AI70" s="141" t="s">
        <v>51</v>
      </c>
      <c r="AJ70" s="141" t="s">
        <v>37</v>
      </c>
      <c r="AK70" s="141" t="s">
        <v>37</v>
      </c>
      <c r="AL70" s="141" t="s">
        <v>37</v>
      </c>
    </row>
    <row r="71" spans="1:39" ht="39.75" customHeight="1" x14ac:dyDescent="0.35">
      <c r="A71" s="206"/>
      <c r="B71" s="189" t="s">
        <v>198</v>
      </c>
      <c r="C71" s="119" t="s">
        <v>37</v>
      </c>
      <c r="D71" s="119" t="s">
        <v>37</v>
      </c>
      <c r="E71" s="126" t="s">
        <v>37</v>
      </c>
      <c r="F71" s="141" t="s">
        <v>37</v>
      </c>
      <c r="G71" s="141" t="s">
        <v>37</v>
      </c>
      <c r="H71" s="141" t="s">
        <v>37</v>
      </c>
      <c r="I71" s="141" t="s">
        <v>37</v>
      </c>
      <c r="J71" s="141" t="s">
        <v>37</v>
      </c>
      <c r="K71" s="141" t="s">
        <v>37</v>
      </c>
      <c r="L71" s="141" t="s">
        <v>37</v>
      </c>
      <c r="M71" s="141" t="s">
        <v>37</v>
      </c>
      <c r="N71" s="141" t="s">
        <v>37</v>
      </c>
      <c r="O71" s="141" t="s">
        <v>37</v>
      </c>
      <c r="P71" s="141" t="s">
        <v>37</v>
      </c>
      <c r="Q71" s="141" t="s">
        <v>37</v>
      </c>
      <c r="R71" s="141" t="s">
        <v>37</v>
      </c>
      <c r="S71" s="141" t="s">
        <v>37</v>
      </c>
      <c r="T71" s="141" t="s">
        <v>37</v>
      </c>
      <c r="U71" s="141" t="s">
        <v>37</v>
      </c>
      <c r="V71" s="141" t="s">
        <v>37</v>
      </c>
      <c r="W71" s="141" t="s">
        <v>37</v>
      </c>
      <c r="X71" s="119" t="s">
        <v>37</v>
      </c>
      <c r="Y71" s="119" t="s">
        <v>37</v>
      </c>
      <c r="Z71" s="119" t="s">
        <v>37</v>
      </c>
      <c r="AA71" s="141" t="s">
        <v>37</v>
      </c>
      <c r="AB71" s="141" t="s">
        <v>37</v>
      </c>
      <c r="AC71" s="141" t="s">
        <v>37</v>
      </c>
      <c r="AD71" s="141" t="s">
        <v>37</v>
      </c>
      <c r="AE71" s="141" t="s">
        <v>37</v>
      </c>
      <c r="AF71" s="141" t="s">
        <v>51</v>
      </c>
      <c r="AG71" s="141" t="s">
        <v>37</v>
      </c>
      <c r="AH71" s="141" t="s">
        <v>51</v>
      </c>
      <c r="AI71" s="141" t="s">
        <v>51</v>
      </c>
      <c r="AJ71" s="141" t="s">
        <v>37</v>
      </c>
      <c r="AK71" s="141" t="s">
        <v>37</v>
      </c>
      <c r="AL71" s="141" t="s">
        <v>37</v>
      </c>
    </row>
    <row r="72" spans="1:39" ht="39.75" customHeight="1" x14ac:dyDescent="0.35">
      <c r="A72" s="206"/>
      <c r="B72" s="189" t="s">
        <v>199</v>
      </c>
      <c r="C72" s="119" t="s">
        <v>51</v>
      </c>
      <c r="D72" s="119" t="s">
        <v>37</v>
      </c>
      <c r="E72" s="126" t="s">
        <v>37</v>
      </c>
      <c r="F72" s="141" t="s">
        <v>37</v>
      </c>
      <c r="G72" s="141" t="s">
        <v>37</v>
      </c>
      <c r="H72" s="141" t="s">
        <v>37</v>
      </c>
      <c r="I72" s="141" t="s">
        <v>37</v>
      </c>
      <c r="J72" s="141" t="s">
        <v>37</v>
      </c>
      <c r="K72" s="141" t="s">
        <v>37</v>
      </c>
      <c r="L72" s="141" t="s">
        <v>37</v>
      </c>
      <c r="M72" s="141" t="s">
        <v>37</v>
      </c>
      <c r="N72" s="141" t="s">
        <v>51</v>
      </c>
      <c r="O72" s="141" t="s">
        <v>37</v>
      </c>
      <c r="P72" s="141" t="s">
        <v>51</v>
      </c>
      <c r="Q72" s="141" t="s">
        <v>51</v>
      </c>
      <c r="R72" s="141" t="s">
        <v>51</v>
      </c>
      <c r="S72" s="141" t="s">
        <v>37</v>
      </c>
      <c r="T72" s="141" t="s">
        <v>37</v>
      </c>
      <c r="U72" s="141" t="s">
        <v>51</v>
      </c>
      <c r="V72" s="141" t="s">
        <v>51</v>
      </c>
      <c r="W72" s="141" t="s">
        <v>51</v>
      </c>
      <c r="X72" s="119" t="s">
        <v>37</v>
      </c>
      <c r="Y72" s="119" t="s">
        <v>51</v>
      </c>
      <c r="Z72" s="119" t="s">
        <v>51</v>
      </c>
      <c r="AA72" s="141" t="s">
        <v>37</v>
      </c>
      <c r="AB72" s="141" t="s">
        <v>37</v>
      </c>
      <c r="AC72" s="141" t="s">
        <v>37</v>
      </c>
      <c r="AD72" s="141" t="s">
        <v>51</v>
      </c>
      <c r="AE72" s="141" t="s">
        <v>51</v>
      </c>
      <c r="AF72" s="141" t="s">
        <v>51</v>
      </c>
      <c r="AG72" s="141" t="s">
        <v>37</v>
      </c>
      <c r="AH72" s="141" t="s">
        <v>51</v>
      </c>
      <c r="AI72" s="141" t="s">
        <v>51</v>
      </c>
      <c r="AJ72" s="141" t="s">
        <v>51</v>
      </c>
      <c r="AK72" s="141" t="s">
        <v>37</v>
      </c>
      <c r="AL72" s="141" t="s">
        <v>37</v>
      </c>
    </row>
    <row r="73" spans="1:39" ht="39.75" customHeight="1" x14ac:dyDescent="0.35">
      <c r="A73" s="206"/>
      <c r="B73" s="189" t="s">
        <v>200</v>
      </c>
      <c r="C73" s="119" t="s">
        <v>51</v>
      </c>
      <c r="D73" s="119" t="s">
        <v>37</v>
      </c>
      <c r="E73" s="126" t="s">
        <v>37</v>
      </c>
      <c r="F73" s="141" t="s">
        <v>37</v>
      </c>
      <c r="G73" s="141" t="s">
        <v>37</v>
      </c>
      <c r="H73" s="141" t="s">
        <v>37</v>
      </c>
      <c r="I73" s="141" t="s">
        <v>51</v>
      </c>
      <c r="J73" s="141" t="s">
        <v>51</v>
      </c>
      <c r="K73" s="141" t="s">
        <v>37</v>
      </c>
      <c r="L73" s="141" t="s">
        <v>37</v>
      </c>
      <c r="M73" s="141" t="s">
        <v>37</v>
      </c>
      <c r="N73" s="141" t="s">
        <v>51</v>
      </c>
      <c r="O73" s="141" t="s">
        <v>37</v>
      </c>
      <c r="P73" s="141" t="s">
        <v>51</v>
      </c>
      <c r="Q73" s="141" t="s">
        <v>51</v>
      </c>
      <c r="R73" s="141" t="s">
        <v>51</v>
      </c>
      <c r="S73" s="141" t="s">
        <v>37</v>
      </c>
      <c r="T73" s="141" t="s">
        <v>37</v>
      </c>
      <c r="U73" s="141" t="s">
        <v>51</v>
      </c>
      <c r="V73" s="141" t="s">
        <v>51</v>
      </c>
      <c r="W73" s="141" t="s">
        <v>51</v>
      </c>
      <c r="X73" s="119" t="s">
        <v>37</v>
      </c>
      <c r="Y73" s="119" t="s">
        <v>51</v>
      </c>
      <c r="Z73" s="119" t="s">
        <v>51</v>
      </c>
      <c r="AA73" s="141" t="s">
        <v>37</v>
      </c>
      <c r="AB73" s="141" t="s">
        <v>37</v>
      </c>
      <c r="AC73" s="141" t="s">
        <v>37</v>
      </c>
      <c r="AD73" s="141" t="s">
        <v>51</v>
      </c>
      <c r="AE73" s="141" t="s">
        <v>51</v>
      </c>
      <c r="AF73" s="141" t="s">
        <v>51</v>
      </c>
      <c r="AG73" s="141" t="s">
        <v>37</v>
      </c>
      <c r="AH73" s="141" t="s">
        <v>51</v>
      </c>
      <c r="AI73" s="141" t="s">
        <v>51</v>
      </c>
      <c r="AJ73" s="141" t="s">
        <v>51</v>
      </c>
      <c r="AK73" s="141" t="s">
        <v>37</v>
      </c>
      <c r="AL73" s="141" t="s">
        <v>37</v>
      </c>
    </row>
    <row r="74" spans="1:39" ht="39.75" customHeight="1" x14ac:dyDescent="0.35">
      <c r="A74" s="206"/>
      <c r="B74" s="189" t="s">
        <v>201</v>
      </c>
      <c r="C74" s="119" t="s">
        <v>51</v>
      </c>
      <c r="D74" s="119" t="s">
        <v>51</v>
      </c>
      <c r="E74" s="126" t="s">
        <v>51</v>
      </c>
      <c r="F74" s="141" t="s">
        <v>51</v>
      </c>
      <c r="G74" s="141" t="s">
        <v>51</v>
      </c>
      <c r="H74" s="141" t="s">
        <v>51</v>
      </c>
      <c r="I74" s="141" t="s">
        <v>51</v>
      </c>
      <c r="J74" s="141" t="s">
        <v>51</v>
      </c>
      <c r="K74" s="141" t="s">
        <v>51</v>
      </c>
      <c r="L74" s="141" t="s">
        <v>37</v>
      </c>
      <c r="M74" s="141" t="s">
        <v>51</v>
      </c>
      <c r="N74" s="141" t="s">
        <v>51</v>
      </c>
      <c r="O74" s="141" t="s">
        <v>37</v>
      </c>
      <c r="P74" s="141" t="s">
        <v>51</v>
      </c>
      <c r="Q74" s="141" t="s">
        <v>51</v>
      </c>
      <c r="R74" s="141" t="s">
        <v>51</v>
      </c>
      <c r="S74" s="141" t="s">
        <v>51</v>
      </c>
      <c r="T74" s="141" t="s">
        <v>51</v>
      </c>
      <c r="U74" s="141" t="s">
        <v>51</v>
      </c>
      <c r="V74" s="141" t="s">
        <v>51</v>
      </c>
      <c r="W74" s="141" t="s">
        <v>51</v>
      </c>
      <c r="X74" s="119" t="s">
        <v>51</v>
      </c>
      <c r="Y74" s="119" t="s">
        <v>51</v>
      </c>
      <c r="Z74" s="119" t="s">
        <v>51</v>
      </c>
      <c r="AA74" s="141" t="s">
        <v>51</v>
      </c>
      <c r="AB74" s="141" t="s">
        <v>51</v>
      </c>
      <c r="AC74" s="141" t="s">
        <v>37</v>
      </c>
      <c r="AD74" s="141" t="s">
        <v>51</v>
      </c>
      <c r="AE74" s="141" t="s">
        <v>51</v>
      </c>
      <c r="AF74" s="141" t="s">
        <v>51</v>
      </c>
      <c r="AG74" s="141" t="s">
        <v>51</v>
      </c>
      <c r="AH74" s="141" t="s">
        <v>51</v>
      </c>
      <c r="AI74" s="141" t="s">
        <v>51</v>
      </c>
      <c r="AJ74" s="141" t="s">
        <v>51</v>
      </c>
      <c r="AK74" s="141" t="s">
        <v>37</v>
      </c>
      <c r="AL74" s="141" t="s">
        <v>37</v>
      </c>
    </row>
    <row r="75" spans="1:39" ht="39.75" customHeight="1" x14ac:dyDescent="0.35">
      <c r="A75" s="206"/>
      <c r="B75" s="181" t="s">
        <v>202</v>
      </c>
      <c r="C75" s="119"/>
      <c r="D75" s="119"/>
      <c r="E75" s="126"/>
      <c r="F75" s="141"/>
      <c r="G75" s="141"/>
      <c r="H75" s="141"/>
      <c r="I75" s="141"/>
      <c r="J75" s="141"/>
      <c r="K75" s="141"/>
      <c r="L75" s="141" t="s">
        <v>203</v>
      </c>
      <c r="M75" s="141"/>
      <c r="N75" s="141"/>
      <c r="O75" s="141"/>
      <c r="P75" s="141"/>
      <c r="Q75" s="141"/>
      <c r="R75" s="141"/>
      <c r="S75" s="141"/>
      <c r="T75" s="141"/>
      <c r="U75" s="141"/>
      <c r="V75" s="141"/>
      <c r="W75" s="141"/>
      <c r="X75" s="119" t="s">
        <v>51</v>
      </c>
      <c r="Y75" s="119"/>
      <c r="Z75" s="119"/>
      <c r="AA75" s="126"/>
      <c r="AB75" s="141"/>
      <c r="AC75" s="126" t="s">
        <v>51</v>
      </c>
      <c r="AD75" s="126"/>
      <c r="AE75" s="126"/>
      <c r="AF75" s="141"/>
      <c r="AG75" s="126" t="s">
        <v>51</v>
      </c>
      <c r="AH75" s="141"/>
      <c r="AI75" s="141"/>
      <c r="AJ75" s="141"/>
      <c r="AK75" s="141"/>
      <c r="AL75" s="141"/>
    </row>
    <row r="76" spans="1:39" ht="39.75" customHeight="1" x14ac:dyDescent="0.35">
      <c r="A76" s="206"/>
      <c r="B76" s="189" t="s">
        <v>204</v>
      </c>
      <c r="C76" s="119" t="s">
        <v>37</v>
      </c>
      <c r="D76" s="119" t="s">
        <v>37</v>
      </c>
      <c r="E76" s="126" t="s">
        <v>37</v>
      </c>
      <c r="F76" s="126" t="s">
        <v>37</v>
      </c>
      <c r="G76" s="126" t="s">
        <v>37</v>
      </c>
      <c r="H76" s="126" t="s">
        <v>37</v>
      </c>
      <c r="I76" s="126" t="s">
        <v>51</v>
      </c>
      <c r="J76" s="141" t="s">
        <v>51</v>
      </c>
      <c r="K76" s="126" t="s">
        <v>37</v>
      </c>
      <c r="L76" s="141"/>
      <c r="M76" s="141" t="s">
        <v>37</v>
      </c>
      <c r="N76" s="141" t="s">
        <v>37</v>
      </c>
      <c r="O76" s="141" t="s">
        <v>37</v>
      </c>
      <c r="P76" s="141" t="s">
        <v>37</v>
      </c>
      <c r="Q76" s="141" t="s">
        <v>37</v>
      </c>
      <c r="R76" s="141" t="s">
        <v>37</v>
      </c>
      <c r="S76" s="141" t="s">
        <v>37</v>
      </c>
      <c r="T76" s="126" t="s">
        <v>37</v>
      </c>
      <c r="U76" s="126" t="s">
        <v>37</v>
      </c>
      <c r="V76" s="141" t="s">
        <v>37</v>
      </c>
      <c r="W76" s="141" t="s">
        <v>37</v>
      </c>
      <c r="X76" s="119"/>
      <c r="Y76" s="119" t="s">
        <v>37</v>
      </c>
      <c r="Z76" s="119" t="s">
        <v>37</v>
      </c>
      <c r="AA76" s="141" t="s">
        <v>37</v>
      </c>
      <c r="AB76" s="126" t="s">
        <v>37</v>
      </c>
      <c r="AC76" s="141"/>
      <c r="AD76" s="141" t="s">
        <v>37</v>
      </c>
      <c r="AE76" s="141" t="s">
        <v>37</v>
      </c>
      <c r="AF76" s="141" t="s">
        <v>37</v>
      </c>
      <c r="AG76" s="141"/>
      <c r="AH76" s="141" t="s">
        <v>37</v>
      </c>
      <c r="AI76" s="141" t="s">
        <v>37</v>
      </c>
      <c r="AJ76" s="141" t="s">
        <v>37</v>
      </c>
      <c r="AK76" s="141" t="s">
        <v>51</v>
      </c>
      <c r="AL76" s="141" t="s">
        <v>51</v>
      </c>
    </row>
    <row r="77" spans="1:39" ht="39.75" customHeight="1" x14ac:dyDescent="0.35">
      <c r="A77" s="206"/>
      <c r="B77" s="189" t="s">
        <v>205</v>
      </c>
      <c r="C77" s="119" t="s">
        <v>37</v>
      </c>
      <c r="D77" s="119" t="s">
        <v>37</v>
      </c>
      <c r="E77" s="126" t="s">
        <v>37</v>
      </c>
      <c r="F77" s="126" t="s">
        <v>37</v>
      </c>
      <c r="G77" s="126" t="s">
        <v>37</v>
      </c>
      <c r="H77" s="126" t="s">
        <v>37</v>
      </c>
      <c r="I77" s="126" t="s">
        <v>37</v>
      </c>
      <c r="J77" s="126" t="s">
        <v>37</v>
      </c>
      <c r="K77" s="126" t="s">
        <v>37</v>
      </c>
      <c r="L77" s="141"/>
      <c r="M77" s="141" t="s">
        <v>37</v>
      </c>
      <c r="N77" s="141" t="s">
        <v>37</v>
      </c>
      <c r="O77" s="141" t="s">
        <v>37</v>
      </c>
      <c r="P77" s="141" t="s">
        <v>37</v>
      </c>
      <c r="Q77" s="141" t="s">
        <v>37</v>
      </c>
      <c r="R77" s="141" t="s">
        <v>37</v>
      </c>
      <c r="S77" s="141" t="s">
        <v>37</v>
      </c>
      <c r="T77" s="126" t="s">
        <v>37</v>
      </c>
      <c r="U77" s="126" t="s">
        <v>37</v>
      </c>
      <c r="V77" s="141" t="s">
        <v>37</v>
      </c>
      <c r="W77" s="141" t="s">
        <v>37</v>
      </c>
      <c r="X77" s="119"/>
      <c r="Y77" s="119" t="s">
        <v>37</v>
      </c>
      <c r="Z77" s="119" t="s">
        <v>37</v>
      </c>
      <c r="AA77" s="141" t="s">
        <v>37</v>
      </c>
      <c r="AB77" s="126" t="s">
        <v>37</v>
      </c>
      <c r="AC77" s="141"/>
      <c r="AD77" s="141" t="s">
        <v>37</v>
      </c>
      <c r="AE77" s="141" t="s">
        <v>37</v>
      </c>
      <c r="AF77" s="141" t="s">
        <v>37</v>
      </c>
      <c r="AG77" s="141"/>
      <c r="AH77" s="141" t="s">
        <v>37</v>
      </c>
      <c r="AI77" s="141" t="s">
        <v>37</v>
      </c>
      <c r="AJ77" s="141" t="s">
        <v>37</v>
      </c>
      <c r="AK77" s="141" t="s">
        <v>37</v>
      </c>
      <c r="AL77" s="141" t="s">
        <v>37</v>
      </c>
    </row>
    <row r="78" spans="1:39" ht="39.75" customHeight="1" x14ac:dyDescent="0.35">
      <c r="A78" s="206"/>
      <c r="B78" s="189" t="s">
        <v>206</v>
      </c>
      <c r="C78" s="119" t="s">
        <v>37</v>
      </c>
      <c r="D78" s="119" t="s">
        <v>37</v>
      </c>
      <c r="E78" s="126" t="s">
        <v>37</v>
      </c>
      <c r="F78" s="126" t="s">
        <v>37</v>
      </c>
      <c r="G78" s="126" t="s">
        <v>37</v>
      </c>
      <c r="H78" s="126" t="s">
        <v>37</v>
      </c>
      <c r="I78" s="126" t="s">
        <v>37</v>
      </c>
      <c r="J78" s="126" t="s">
        <v>37</v>
      </c>
      <c r="K78" s="126" t="s">
        <v>37</v>
      </c>
      <c r="L78" s="141"/>
      <c r="M78" s="141" t="s">
        <v>37</v>
      </c>
      <c r="N78" s="141" t="s">
        <v>37</v>
      </c>
      <c r="O78" s="141" t="s">
        <v>37</v>
      </c>
      <c r="P78" s="141" t="s">
        <v>37</v>
      </c>
      <c r="Q78" s="141" t="s">
        <v>37</v>
      </c>
      <c r="R78" s="141" t="s">
        <v>37</v>
      </c>
      <c r="S78" s="141" t="s">
        <v>37</v>
      </c>
      <c r="T78" s="126" t="s">
        <v>37</v>
      </c>
      <c r="U78" s="126" t="s">
        <v>37</v>
      </c>
      <c r="V78" s="141" t="s">
        <v>37</v>
      </c>
      <c r="W78" s="141" t="s">
        <v>37</v>
      </c>
      <c r="X78" s="119"/>
      <c r="Y78" s="119" t="s">
        <v>37</v>
      </c>
      <c r="Z78" s="119" t="s">
        <v>37</v>
      </c>
      <c r="AA78" s="141" t="s">
        <v>37</v>
      </c>
      <c r="AB78" s="126" t="s">
        <v>37</v>
      </c>
      <c r="AC78" s="141"/>
      <c r="AD78" s="141" t="s">
        <v>37</v>
      </c>
      <c r="AE78" s="141" t="s">
        <v>37</v>
      </c>
      <c r="AF78" s="141" t="s">
        <v>37</v>
      </c>
      <c r="AG78" s="141"/>
      <c r="AH78" s="141" t="s">
        <v>37</v>
      </c>
      <c r="AI78" s="141" t="s">
        <v>37</v>
      </c>
      <c r="AJ78" s="141" t="s">
        <v>37</v>
      </c>
      <c r="AK78" s="141" t="s">
        <v>37</v>
      </c>
      <c r="AL78" s="141" t="s">
        <v>37</v>
      </c>
    </row>
    <row r="79" spans="1:39" ht="39.75" customHeight="1" x14ac:dyDescent="0.35">
      <c r="A79" s="206"/>
      <c r="B79" s="189" t="s">
        <v>207</v>
      </c>
      <c r="C79" s="119" t="s">
        <v>37</v>
      </c>
      <c r="D79" s="119" t="s">
        <v>37</v>
      </c>
      <c r="E79" s="126" t="s">
        <v>37</v>
      </c>
      <c r="F79" s="126" t="s">
        <v>37</v>
      </c>
      <c r="G79" s="126" t="s">
        <v>37</v>
      </c>
      <c r="H79" s="126" t="s">
        <v>37</v>
      </c>
      <c r="I79" s="126" t="s">
        <v>37</v>
      </c>
      <c r="J79" s="126" t="s">
        <v>37</v>
      </c>
      <c r="K79" s="126" t="s">
        <v>37</v>
      </c>
      <c r="L79" s="141"/>
      <c r="M79" s="141" t="s">
        <v>37</v>
      </c>
      <c r="N79" s="141" t="s">
        <v>37</v>
      </c>
      <c r="O79" s="141" t="s">
        <v>37</v>
      </c>
      <c r="P79" s="141" t="s">
        <v>37</v>
      </c>
      <c r="Q79" s="141" t="s">
        <v>37</v>
      </c>
      <c r="R79" s="141" t="s">
        <v>37</v>
      </c>
      <c r="S79" s="141" t="s">
        <v>37</v>
      </c>
      <c r="T79" s="126" t="s">
        <v>37</v>
      </c>
      <c r="U79" s="126" t="s">
        <v>37</v>
      </c>
      <c r="V79" s="141" t="s">
        <v>37</v>
      </c>
      <c r="W79" s="141" t="s">
        <v>37</v>
      </c>
      <c r="X79" s="119"/>
      <c r="Y79" s="119" t="s">
        <v>37</v>
      </c>
      <c r="Z79" s="119" t="s">
        <v>37</v>
      </c>
      <c r="AA79" s="141" t="s">
        <v>37</v>
      </c>
      <c r="AB79" s="126" t="s">
        <v>37</v>
      </c>
      <c r="AC79" s="141"/>
      <c r="AD79" s="141" t="s">
        <v>37</v>
      </c>
      <c r="AE79" s="141" t="s">
        <v>37</v>
      </c>
      <c r="AF79" s="141" t="s">
        <v>37</v>
      </c>
      <c r="AG79" s="141"/>
      <c r="AH79" s="141" t="s">
        <v>37</v>
      </c>
      <c r="AI79" s="141" t="s">
        <v>37</v>
      </c>
      <c r="AJ79" s="141" t="s">
        <v>37</v>
      </c>
      <c r="AK79" s="141" t="s">
        <v>37</v>
      </c>
      <c r="AL79" s="141" t="s">
        <v>37</v>
      </c>
    </row>
    <row r="80" spans="1:39" ht="39.75" customHeight="1" x14ac:dyDescent="0.35">
      <c r="A80" s="206"/>
      <c r="B80" s="189" t="s">
        <v>208</v>
      </c>
      <c r="C80" s="119" t="s">
        <v>37</v>
      </c>
      <c r="D80" s="119" t="s">
        <v>37</v>
      </c>
      <c r="E80" s="126" t="s">
        <v>37</v>
      </c>
      <c r="F80" s="126" t="s">
        <v>37</v>
      </c>
      <c r="G80" s="126" t="s">
        <v>37</v>
      </c>
      <c r="H80" s="126" t="s">
        <v>37</v>
      </c>
      <c r="I80" s="126" t="s">
        <v>37</v>
      </c>
      <c r="J80" s="126" t="s">
        <v>37</v>
      </c>
      <c r="K80" s="126" t="s">
        <v>37</v>
      </c>
      <c r="L80" s="141"/>
      <c r="M80" s="141" t="s">
        <v>37</v>
      </c>
      <c r="N80" s="141" t="s">
        <v>37</v>
      </c>
      <c r="O80" s="141" t="s">
        <v>37</v>
      </c>
      <c r="P80" s="141" t="s">
        <v>37</v>
      </c>
      <c r="Q80" s="141" t="s">
        <v>37</v>
      </c>
      <c r="R80" s="141" t="s">
        <v>37</v>
      </c>
      <c r="S80" s="141" t="s">
        <v>37</v>
      </c>
      <c r="T80" s="126" t="s">
        <v>37</v>
      </c>
      <c r="U80" s="126" t="s">
        <v>37</v>
      </c>
      <c r="V80" s="141" t="s">
        <v>37</v>
      </c>
      <c r="W80" s="141" t="s">
        <v>37</v>
      </c>
      <c r="X80" s="119"/>
      <c r="Y80" s="119" t="s">
        <v>37</v>
      </c>
      <c r="Z80" s="119" t="s">
        <v>37</v>
      </c>
      <c r="AA80" s="141" t="s">
        <v>37</v>
      </c>
      <c r="AB80" s="126" t="s">
        <v>37</v>
      </c>
      <c r="AC80" s="141"/>
      <c r="AD80" s="141" t="s">
        <v>37</v>
      </c>
      <c r="AE80" s="141" t="s">
        <v>37</v>
      </c>
      <c r="AF80" s="141" t="s">
        <v>37</v>
      </c>
      <c r="AG80" s="141"/>
      <c r="AH80" s="141" t="s">
        <v>37</v>
      </c>
      <c r="AI80" s="141" t="s">
        <v>37</v>
      </c>
      <c r="AJ80" s="141" t="s">
        <v>37</v>
      </c>
      <c r="AK80" s="141" t="s">
        <v>37</v>
      </c>
      <c r="AL80" s="141" t="s">
        <v>37</v>
      </c>
    </row>
    <row r="81" spans="1:38" ht="39.75" customHeight="1" x14ac:dyDescent="0.35">
      <c r="A81" s="206"/>
      <c r="B81" s="189" t="s">
        <v>209</v>
      </c>
      <c r="C81" s="119" t="s">
        <v>37</v>
      </c>
      <c r="D81" s="119" t="s">
        <v>37</v>
      </c>
      <c r="E81" s="119" t="s">
        <v>37</v>
      </c>
      <c r="F81" s="119" t="s">
        <v>37</v>
      </c>
      <c r="G81" s="119" t="s">
        <v>37</v>
      </c>
      <c r="H81" s="119" t="s">
        <v>37</v>
      </c>
      <c r="I81" s="119" t="s">
        <v>37</v>
      </c>
      <c r="J81" s="119" t="s">
        <v>37</v>
      </c>
      <c r="K81" s="172" t="s">
        <v>37</v>
      </c>
      <c r="L81" s="172"/>
      <c r="M81" s="172" t="s">
        <v>37</v>
      </c>
      <c r="N81" s="172" t="s">
        <v>37</v>
      </c>
      <c r="O81" s="172" t="s">
        <v>37</v>
      </c>
      <c r="P81" s="172" t="s">
        <v>37</v>
      </c>
      <c r="Q81" s="172" t="s">
        <v>37</v>
      </c>
      <c r="R81" s="172" t="s">
        <v>37</v>
      </c>
      <c r="S81" s="172" t="s">
        <v>37</v>
      </c>
      <c r="T81" s="119" t="s">
        <v>37</v>
      </c>
      <c r="U81" s="119" t="s">
        <v>37</v>
      </c>
      <c r="V81" s="172" t="s">
        <v>37</v>
      </c>
      <c r="W81" s="141" t="s">
        <v>37</v>
      </c>
      <c r="X81" s="119"/>
      <c r="Y81" s="119" t="s">
        <v>51</v>
      </c>
      <c r="Z81" s="119" t="s">
        <v>37</v>
      </c>
      <c r="AA81" s="172" t="s">
        <v>51</v>
      </c>
      <c r="AB81" s="119" t="s">
        <v>37</v>
      </c>
      <c r="AC81" s="172"/>
      <c r="AD81" s="172" t="s">
        <v>37</v>
      </c>
      <c r="AE81" s="172" t="s">
        <v>37</v>
      </c>
      <c r="AF81" s="141" t="s">
        <v>37</v>
      </c>
      <c r="AG81" s="172"/>
      <c r="AH81" s="141" t="s">
        <v>37</v>
      </c>
      <c r="AI81" s="141" t="s">
        <v>37</v>
      </c>
      <c r="AJ81" s="141" t="s">
        <v>37</v>
      </c>
      <c r="AK81" s="141" t="s">
        <v>37</v>
      </c>
      <c r="AL81" s="141" t="s">
        <v>37</v>
      </c>
    </row>
    <row r="82" spans="1:38" ht="39.75" customHeight="1" x14ac:dyDescent="0.35">
      <c r="A82" s="206"/>
      <c r="B82" s="189" t="s">
        <v>210</v>
      </c>
      <c r="C82" s="119" t="s">
        <v>37</v>
      </c>
      <c r="D82" s="119" t="s">
        <v>37</v>
      </c>
      <c r="E82" s="119" t="s">
        <v>37</v>
      </c>
      <c r="F82" s="119" t="s">
        <v>37</v>
      </c>
      <c r="G82" s="119" t="s">
        <v>37</v>
      </c>
      <c r="H82" s="119" t="s">
        <v>37</v>
      </c>
      <c r="I82" s="119" t="s">
        <v>37</v>
      </c>
      <c r="J82" s="119" t="s">
        <v>37</v>
      </c>
      <c r="K82" s="172" t="s">
        <v>37</v>
      </c>
      <c r="L82" s="172"/>
      <c r="M82" s="172" t="s">
        <v>37</v>
      </c>
      <c r="N82" s="172" t="s">
        <v>37</v>
      </c>
      <c r="O82" s="172" t="s">
        <v>37</v>
      </c>
      <c r="P82" s="172" t="s">
        <v>51</v>
      </c>
      <c r="Q82" s="172" t="s">
        <v>51</v>
      </c>
      <c r="R82" s="172" t="s">
        <v>51</v>
      </c>
      <c r="S82" s="172" t="s">
        <v>37</v>
      </c>
      <c r="T82" s="119" t="s">
        <v>37</v>
      </c>
      <c r="U82" s="119" t="s">
        <v>37</v>
      </c>
      <c r="V82" s="172" t="s">
        <v>51</v>
      </c>
      <c r="W82" s="172" t="s">
        <v>37</v>
      </c>
      <c r="X82" s="119"/>
      <c r="Y82" s="119" t="s">
        <v>37</v>
      </c>
      <c r="Z82" s="119" t="s">
        <v>37</v>
      </c>
      <c r="AA82" s="172" t="s">
        <v>37</v>
      </c>
      <c r="AB82" s="119" t="s">
        <v>37</v>
      </c>
      <c r="AC82" s="172"/>
      <c r="AD82" s="172" t="s">
        <v>37</v>
      </c>
      <c r="AE82" s="172" t="s">
        <v>37</v>
      </c>
      <c r="AF82" s="141" t="s">
        <v>37</v>
      </c>
      <c r="AG82" s="172"/>
      <c r="AH82" s="141" t="s">
        <v>37</v>
      </c>
      <c r="AI82" s="172" t="s">
        <v>37</v>
      </c>
      <c r="AJ82" s="172" t="s">
        <v>51</v>
      </c>
      <c r="AK82" s="172" t="s">
        <v>37</v>
      </c>
      <c r="AL82" s="172" t="s">
        <v>37</v>
      </c>
    </row>
    <row r="83" spans="1:38" ht="39.75" customHeight="1" x14ac:dyDescent="0.35">
      <c r="A83" s="206"/>
      <c r="B83" s="189" t="s">
        <v>211</v>
      </c>
      <c r="C83" s="119" t="s">
        <v>51</v>
      </c>
      <c r="D83" s="119" t="s">
        <v>51</v>
      </c>
      <c r="E83" s="119" t="s">
        <v>51</v>
      </c>
      <c r="F83" s="119" t="s">
        <v>51</v>
      </c>
      <c r="G83" s="119" t="s">
        <v>51</v>
      </c>
      <c r="H83" s="119" t="s">
        <v>51</v>
      </c>
      <c r="I83" s="119" t="s">
        <v>51</v>
      </c>
      <c r="J83" s="119" t="s">
        <v>51</v>
      </c>
      <c r="K83" s="172" t="s">
        <v>51</v>
      </c>
      <c r="L83" s="172"/>
      <c r="M83" s="172" t="s">
        <v>51</v>
      </c>
      <c r="N83" s="172" t="s">
        <v>51</v>
      </c>
      <c r="O83" s="172" t="s">
        <v>51</v>
      </c>
      <c r="P83" s="172" t="s">
        <v>51</v>
      </c>
      <c r="Q83" s="172" t="s">
        <v>51</v>
      </c>
      <c r="R83" s="172" t="s">
        <v>51</v>
      </c>
      <c r="S83" s="172" t="s">
        <v>51</v>
      </c>
      <c r="T83" s="119" t="s">
        <v>51</v>
      </c>
      <c r="U83" s="119" t="s">
        <v>51</v>
      </c>
      <c r="V83" s="172" t="s">
        <v>51</v>
      </c>
      <c r="W83" s="172" t="s">
        <v>51</v>
      </c>
      <c r="X83" s="119"/>
      <c r="Y83" s="119" t="s">
        <v>51</v>
      </c>
      <c r="Z83" s="119" t="s">
        <v>51</v>
      </c>
      <c r="AA83" s="172" t="s">
        <v>51</v>
      </c>
      <c r="AB83" s="119" t="s">
        <v>51</v>
      </c>
      <c r="AC83" s="172"/>
      <c r="AD83" s="172" t="s">
        <v>51</v>
      </c>
      <c r="AE83" s="172" t="s">
        <v>51</v>
      </c>
      <c r="AF83" s="141" t="s">
        <v>51</v>
      </c>
      <c r="AG83" s="172"/>
      <c r="AH83" s="141" t="s">
        <v>51</v>
      </c>
      <c r="AI83" s="190" t="s">
        <v>51</v>
      </c>
      <c r="AJ83" s="190" t="s">
        <v>51</v>
      </c>
      <c r="AK83" s="190" t="s">
        <v>51</v>
      </c>
      <c r="AL83" s="190" t="s">
        <v>51</v>
      </c>
    </row>
    <row r="84" spans="1:38" ht="39.75" customHeight="1" x14ac:dyDescent="0.35">
      <c r="A84" s="206"/>
      <c r="B84" s="181" t="s">
        <v>212</v>
      </c>
      <c r="C84" s="119" t="s">
        <v>51</v>
      </c>
      <c r="D84" s="119" t="s">
        <v>51</v>
      </c>
      <c r="E84" s="119" t="s">
        <v>51</v>
      </c>
      <c r="F84" s="119" t="s">
        <v>51</v>
      </c>
      <c r="G84" s="119" t="s">
        <v>51</v>
      </c>
      <c r="H84" s="119" t="s">
        <v>51</v>
      </c>
      <c r="I84" s="119" t="s">
        <v>51</v>
      </c>
      <c r="J84" s="119" t="s">
        <v>51</v>
      </c>
      <c r="K84" s="119" t="s">
        <v>51</v>
      </c>
      <c r="L84" s="172" t="s">
        <v>37</v>
      </c>
      <c r="M84" s="172" t="s">
        <v>51</v>
      </c>
      <c r="N84" s="172" t="s">
        <v>51</v>
      </c>
      <c r="O84" s="172" t="s">
        <v>51</v>
      </c>
      <c r="P84" s="172" t="s">
        <v>51</v>
      </c>
      <c r="Q84" s="172" t="s">
        <v>51</v>
      </c>
      <c r="R84" s="172" t="s">
        <v>51</v>
      </c>
      <c r="S84" s="172" t="s">
        <v>51</v>
      </c>
      <c r="T84" s="119" t="s">
        <v>51</v>
      </c>
      <c r="U84" s="119" t="s">
        <v>51</v>
      </c>
      <c r="V84" s="172" t="s">
        <v>51</v>
      </c>
      <c r="W84" s="172" t="s">
        <v>51</v>
      </c>
      <c r="X84" s="119"/>
      <c r="Y84" s="119" t="s">
        <v>51</v>
      </c>
      <c r="Z84" s="119" t="s">
        <v>51</v>
      </c>
      <c r="AA84" s="172" t="s">
        <v>51</v>
      </c>
      <c r="AB84" s="119" t="s">
        <v>51</v>
      </c>
      <c r="AC84" s="172"/>
      <c r="AD84" s="172" t="s">
        <v>51</v>
      </c>
      <c r="AE84" s="172" t="s">
        <v>51</v>
      </c>
      <c r="AF84" s="119" t="s">
        <v>51</v>
      </c>
      <c r="AG84" s="172"/>
      <c r="AH84" s="190" t="s">
        <v>51</v>
      </c>
      <c r="AI84" s="190" t="s">
        <v>51</v>
      </c>
      <c r="AJ84" s="190" t="s">
        <v>51</v>
      </c>
      <c r="AK84" s="190" t="s">
        <v>51</v>
      </c>
      <c r="AL84" s="190" t="s">
        <v>51</v>
      </c>
    </row>
    <row r="85" spans="1:38" s="132" customFormat="1" x14ac:dyDescent="0.35">
      <c r="A85" s="131" t="s">
        <v>213</v>
      </c>
      <c r="B85" s="4"/>
      <c r="C85" s="120"/>
      <c r="D85" s="120"/>
      <c r="E85" s="120"/>
      <c r="F85" s="170"/>
      <c r="G85" s="170"/>
      <c r="H85" s="170"/>
      <c r="I85" s="170"/>
      <c r="J85" s="170"/>
      <c r="K85" s="170"/>
      <c r="L85" s="170"/>
      <c r="M85" s="170"/>
      <c r="N85" s="170"/>
      <c r="O85" s="170"/>
      <c r="P85" s="170"/>
      <c r="Q85" s="170"/>
      <c r="R85" s="170"/>
      <c r="S85" s="170"/>
      <c r="T85" s="170"/>
      <c r="U85" s="170"/>
      <c r="V85" s="170"/>
      <c r="W85" s="170"/>
      <c r="X85" s="120"/>
      <c r="Y85" s="120"/>
      <c r="Z85" s="120"/>
      <c r="AA85" s="170"/>
      <c r="AB85" s="170"/>
      <c r="AC85" s="170"/>
      <c r="AD85" s="170"/>
      <c r="AE85" s="170"/>
      <c r="AF85" s="170"/>
      <c r="AG85" s="170"/>
      <c r="AH85" s="170"/>
      <c r="AI85" s="170"/>
      <c r="AJ85" s="170"/>
      <c r="AK85" s="170"/>
      <c r="AL85" s="170"/>
    </row>
    <row r="86" spans="1:38" ht="36" customHeight="1" x14ac:dyDescent="0.35">
      <c r="A86" s="202" t="s">
        <v>214</v>
      </c>
      <c r="B86" s="181" t="s">
        <v>11</v>
      </c>
      <c r="C86" s="167" t="s">
        <v>103</v>
      </c>
      <c r="D86" s="167" t="s">
        <v>56</v>
      </c>
      <c r="E86" s="126" t="s">
        <v>103</v>
      </c>
      <c r="F86" s="141" t="s">
        <v>117</v>
      </c>
      <c r="G86" s="141" t="s">
        <v>68</v>
      </c>
      <c r="H86" s="141" t="s">
        <v>88</v>
      </c>
      <c r="I86" s="141" t="s">
        <v>56</v>
      </c>
      <c r="J86" s="141" t="s">
        <v>117</v>
      </c>
      <c r="K86" s="141" t="s">
        <v>103</v>
      </c>
      <c r="L86" s="141" t="s">
        <v>88</v>
      </c>
      <c r="M86" s="141" t="s">
        <v>88</v>
      </c>
      <c r="N86" s="141" t="s">
        <v>103</v>
      </c>
      <c r="O86" s="141" t="s">
        <v>56</v>
      </c>
      <c r="P86" s="141" t="s">
        <v>96</v>
      </c>
      <c r="Q86" s="141" t="s">
        <v>88</v>
      </c>
      <c r="R86" s="141" t="s">
        <v>88</v>
      </c>
      <c r="S86" s="141" t="s">
        <v>111</v>
      </c>
      <c r="T86" s="169" t="s">
        <v>68</v>
      </c>
      <c r="U86" s="169" t="s">
        <v>88</v>
      </c>
      <c r="V86" s="169" t="s">
        <v>88</v>
      </c>
      <c r="W86" s="169" t="s">
        <v>43</v>
      </c>
      <c r="X86" s="119" t="s">
        <v>43</v>
      </c>
      <c r="Y86" s="119" t="s">
        <v>88</v>
      </c>
      <c r="Z86" s="119" t="s">
        <v>43</v>
      </c>
      <c r="AA86" s="169" t="s">
        <v>43</v>
      </c>
      <c r="AB86" s="169" t="s">
        <v>68</v>
      </c>
      <c r="AC86" s="141" t="s">
        <v>56</v>
      </c>
      <c r="AD86" s="141" t="s">
        <v>56</v>
      </c>
      <c r="AE86" s="141" t="s">
        <v>43</v>
      </c>
      <c r="AF86" s="141" t="s">
        <v>56</v>
      </c>
      <c r="AG86" s="141" t="s">
        <v>56</v>
      </c>
      <c r="AH86" s="141" t="s">
        <v>88</v>
      </c>
      <c r="AI86" s="141" t="s">
        <v>96</v>
      </c>
      <c r="AJ86" s="141" t="s">
        <v>56</v>
      </c>
      <c r="AK86" s="141" t="s">
        <v>56</v>
      </c>
      <c r="AL86" s="141" t="s">
        <v>56</v>
      </c>
    </row>
    <row r="87" spans="1:38" ht="36" customHeight="1" x14ac:dyDescent="0.35">
      <c r="A87" s="202"/>
      <c r="B87" s="181" t="s">
        <v>12</v>
      </c>
      <c r="C87" s="119" t="s">
        <v>93</v>
      </c>
      <c r="D87" s="119" t="s">
        <v>93</v>
      </c>
      <c r="E87" s="126" t="s">
        <v>93</v>
      </c>
      <c r="F87" s="141" t="s">
        <v>57</v>
      </c>
      <c r="G87" s="141" t="s">
        <v>85</v>
      </c>
      <c r="H87" s="141" t="s">
        <v>93</v>
      </c>
      <c r="I87" s="141" t="s">
        <v>93</v>
      </c>
      <c r="J87" s="141" t="s">
        <v>93</v>
      </c>
      <c r="K87" s="141" t="s">
        <v>93</v>
      </c>
      <c r="L87" s="141" t="s">
        <v>112</v>
      </c>
      <c r="M87" s="141" t="s">
        <v>89</v>
      </c>
      <c r="N87" s="141" t="s">
        <v>93</v>
      </c>
      <c r="O87" s="141" t="s">
        <v>89</v>
      </c>
      <c r="P87" s="141" t="s">
        <v>93</v>
      </c>
      <c r="Q87" s="141" t="s">
        <v>93</v>
      </c>
      <c r="R87" s="141" t="s">
        <v>93</v>
      </c>
      <c r="S87" s="141" t="s">
        <v>89</v>
      </c>
      <c r="T87" s="141" t="s">
        <v>85</v>
      </c>
      <c r="U87" s="141" t="s">
        <v>93</v>
      </c>
      <c r="V87" s="141" t="s">
        <v>93</v>
      </c>
      <c r="W87" s="141" t="s">
        <v>93</v>
      </c>
      <c r="X87" s="119" t="s">
        <v>93</v>
      </c>
      <c r="Y87" s="119" t="s">
        <v>93</v>
      </c>
      <c r="Z87" s="119" t="s">
        <v>57</v>
      </c>
      <c r="AA87" s="169" t="s">
        <v>93</v>
      </c>
      <c r="AB87" s="141" t="s">
        <v>85</v>
      </c>
      <c r="AC87" s="141" t="s">
        <v>93</v>
      </c>
      <c r="AD87" s="141" t="s">
        <v>93</v>
      </c>
      <c r="AE87" s="141" t="s">
        <v>93</v>
      </c>
      <c r="AF87" s="141" t="s">
        <v>93</v>
      </c>
      <c r="AG87" s="141" t="s">
        <v>93</v>
      </c>
      <c r="AH87" s="141" t="s">
        <v>65</v>
      </c>
      <c r="AI87" s="141" t="s">
        <v>93</v>
      </c>
      <c r="AJ87" s="141" t="s">
        <v>93</v>
      </c>
      <c r="AK87" s="141" t="s">
        <v>93</v>
      </c>
      <c r="AL87" s="141" t="s">
        <v>93</v>
      </c>
    </row>
    <row r="88" spans="1:38" ht="36" customHeight="1" x14ac:dyDescent="0.3">
      <c r="A88" s="202"/>
      <c r="B88" s="3" t="s">
        <v>448</v>
      </c>
      <c r="C88" s="119" t="s">
        <v>93</v>
      </c>
      <c r="D88" s="191" t="s">
        <v>93</v>
      </c>
      <c r="E88" s="126" t="s">
        <v>93</v>
      </c>
      <c r="F88" s="141" t="s">
        <v>450</v>
      </c>
      <c r="G88" s="141" t="s">
        <v>93</v>
      </c>
      <c r="H88" s="141" t="s">
        <v>93</v>
      </c>
      <c r="I88" s="141" t="s">
        <v>93</v>
      </c>
      <c r="J88" s="141" t="s">
        <v>449</v>
      </c>
      <c r="K88" s="141" t="s">
        <v>452</v>
      </c>
      <c r="L88" s="141" t="s">
        <v>65</v>
      </c>
      <c r="M88" s="141" t="s">
        <v>93</v>
      </c>
      <c r="N88" s="141" t="s">
        <v>451</v>
      </c>
      <c r="O88" s="141" t="s">
        <v>89</v>
      </c>
      <c r="P88" s="141" t="s">
        <v>450</v>
      </c>
      <c r="Q88" s="141" t="s">
        <v>93</v>
      </c>
      <c r="R88" s="141" t="s">
        <v>93</v>
      </c>
      <c r="S88" s="141" t="s">
        <v>93</v>
      </c>
      <c r="T88" s="141" t="s">
        <v>93</v>
      </c>
      <c r="U88" s="141" t="s">
        <v>93</v>
      </c>
      <c r="V88" s="141" t="s">
        <v>93</v>
      </c>
      <c r="W88" s="141" t="s">
        <v>449</v>
      </c>
      <c r="X88" s="119" t="s">
        <v>93</v>
      </c>
      <c r="Y88" s="119" t="s">
        <v>93</v>
      </c>
      <c r="Z88" s="119" t="s">
        <v>451</v>
      </c>
      <c r="AA88" s="169" t="s">
        <v>57</v>
      </c>
      <c r="AB88" s="141" t="s">
        <v>93</v>
      </c>
      <c r="AC88" s="141" t="s">
        <v>93</v>
      </c>
      <c r="AD88" s="141" t="s">
        <v>93</v>
      </c>
      <c r="AE88" s="141" t="s">
        <v>93</v>
      </c>
      <c r="AF88" s="141" t="s">
        <v>451</v>
      </c>
      <c r="AG88" s="141" t="s">
        <v>65</v>
      </c>
      <c r="AH88" s="141" t="s">
        <v>65</v>
      </c>
      <c r="AI88" s="141" t="s">
        <v>57</v>
      </c>
      <c r="AJ88" s="141" t="s">
        <v>93</v>
      </c>
      <c r="AK88" s="141" t="s">
        <v>93</v>
      </c>
      <c r="AL88" s="141" t="s">
        <v>93</v>
      </c>
    </row>
    <row r="89" spans="1:38" ht="36" customHeight="1" x14ac:dyDescent="0.35">
      <c r="A89" s="202"/>
      <c r="B89" s="3" t="s">
        <v>447</v>
      </c>
      <c r="C89" s="119" t="s">
        <v>216</v>
      </c>
      <c r="D89" s="119" t="s">
        <v>216</v>
      </c>
      <c r="E89" s="126" t="s">
        <v>216</v>
      </c>
      <c r="F89" s="141" t="s">
        <v>453</v>
      </c>
      <c r="G89" s="141" t="s">
        <v>216</v>
      </c>
      <c r="H89" s="141" t="s">
        <v>216</v>
      </c>
      <c r="I89" s="141" t="s">
        <v>216</v>
      </c>
      <c r="J89" s="141" t="s">
        <v>217</v>
      </c>
      <c r="K89" s="141" t="s">
        <v>454</v>
      </c>
      <c r="L89" s="141" t="s">
        <v>216</v>
      </c>
      <c r="M89" s="141" t="s">
        <v>109</v>
      </c>
      <c r="N89" s="141" t="s">
        <v>217</v>
      </c>
      <c r="O89" s="141" t="s">
        <v>217</v>
      </c>
      <c r="P89" s="141" t="s">
        <v>453</v>
      </c>
      <c r="Q89" s="141" t="s">
        <v>109</v>
      </c>
      <c r="R89" s="141" t="s">
        <v>109</v>
      </c>
      <c r="S89" s="141" t="s">
        <v>109</v>
      </c>
      <c r="T89" s="126" t="s">
        <v>217</v>
      </c>
      <c r="U89" s="141" t="s">
        <v>216</v>
      </c>
      <c r="V89" s="141" t="s">
        <v>109</v>
      </c>
      <c r="W89" s="141" t="s">
        <v>453</v>
      </c>
      <c r="X89" s="119" t="s">
        <v>109</v>
      </c>
      <c r="Y89" s="119" t="s">
        <v>109</v>
      </c>
      <c r="Z89" s="119" t="s">
        <v>217</v>
      </c>
      <c r="AA89" s="169" t="s">
        <v>453</v>
      </c>
      <c r="AB89" s="126" t="s">
        <v>217</v>
      </c>
      <c r="AC89" s="141" t="s">
        <v>109</v>
      </c>
      <c r="AD89" s="141" t="s">
        <v>217</v>
      </c>
      <c r="AE89" s="141" t="s">
        <v>216</v>
      </c>
      <c r="AF89" s="141" t="s">
        <v>454</v>
      </c>
      <c r="AG89" s="141" t="s">
        <v>216</v>
      </c>
      <c r="AH89" s="141" t="s">
        <v>109</v>
      </c>
      <c r="AI89" s="141" t="s">
        <v>216</v>
      </c>
      <c r="AJ89" s="141" t="s">
        <v>217</v>
      </c>
      <c r="AK89" s="141" t="s">
        <v>217</v>
      </c>
      <c r="AL89" s="141" t="s">
        <v>217</v>
      </c>
    </row>
    <row r="90" spans="1:38" ht="36" customHeight="1" x14ac:dyDescent="0.35">
      <c r="A90" s="202"/>
      <c r="B90" s="181" t="s">
        <v>218</v>
      </c>
      <c r="C90" s="119">
        <v>0</v>
      </c>
      <c r="D90" s="119">
        <v>0</v>
      </c>
      <c r="E90" s="119">
        <v>0</v>
      </c>
      <c r="F90" s="119">
        <v>0</v>
      </c>
      <c r="G90" s="119">
        <v>0</v>
      </c>
      <c r="H90" s="119">
        <v>0</v>
      </c>
      <c r="I90" s="119">
        <v>0</v>
      </c>
      <c r="J90" s="119">
        <v>0</v>
      </c>
      <c r="K90" s="119">
        <v>0</v>
      </c>
      <c r="L90" s="172">
        <v>0</v>
      </c>
      <c r="M90" s="172">
        <v>0</v>
      </c>
      <c r="N90" s="172">
        <v>0</v>
      </c>
      <c r="O90" s="172">
        <v>0</v>
      </c>
      <c r="P90" s="172">
        <v>0</v>
      </c>
      <c r="Q90" s="172">
        <v>0</v>
      </c>
      <c r="R90" s="172">
        <v>0</v>
      </c>
      <c r="S90" s="172">
        <v>0</v>
      </c>
      <c r="T90" s="119">
        <v>0</v>
      </c>
      <c r="U90" s="119">
        <v>0</v>
      </c>
      <c r="V90" s="172">
        <v>0</v>
      </c>
      <c r="W90" s="172">
        <v>1</v>
      </c>
      <c r="X90" s="119">
        <v>0</v>
      </c>
      <c r="Y90" s="119">
        <v>0</v>
      </c>
      <c r="Z90" s="119">
        <v>0</v>
      </c>
      <c r="AA90" s="171">
        <v>0</v>
      </c>
      <c r="AB90" s="119">
        <v>0</v>
      </c>
      <c r="AC90" s="119">
        <v>0</v>
      </c>
      <c r="AD90" s="119">
        <v>0</v>
      </c>
      <c r="AE90" s="119">
        <v>2</v>
      </c>
      <c r="AF90" s="119">
        <v>2</v>
      </c>
      <c r="AG90" s="119">
        <v>0</v>
      </c>
      <c r="AH90" s="119">
        <v>5</v>
      </c>
      <c r="AI90" s="119">
        <v>5</v>
      </c>
      <c r="AJ90" s="119">
        <v>0</v>
      </c>
      <c r="AK90" s="119">
        <v>0</v>
      </c>
      <c r="AL90" s="119">
        <v>0</v>
      </c>
    </row>
    <row r="91" spans="1:38" ht="36" customHeight="1" x14ac:dyDescent="0.35">
      <c r="A91" s="202"/>
      <c r="B91" s="181" t="s">
        <v>219</v>
      </c>
      <c r="C91" s="119" t="s">
        <v>51</v>
      </c>
      <c r="D91" s="119" t="s">
        <v>51</v>
      </c>
      <c r="E91" s="126" t="s">
        <v>37</v>
      </c>
      <c r="F91" s="141" t="s">
        <v>37</v>
      </c>
      <c r="G91" s="141" t="s">
        <v>37</v>
      </c>
      <c r="H91" s="141" t="s">
        <v>37</v>
      </c>
      <c r="I91" s="141" t="s">
        <v>37</v>
      </c>
      <c r="J91" s="141" t="s">
        <v>37</v>
      </c>
      <c r="K91" s="141" t="s">
        <v>37</v>
      </c>
      <c r="L91" s="141" t="s">
        <v>51</v>
      </c>
      <c r="M91" s="141" t="s">
        <v>37</v>
      </c>
      <c r="N91" s="141" t="s">
        <v>37</v>
      </c>
      <c r="O91" s="141" t="s">
        <v>51</v>
      </c>
      <c r="P91" s="141" t="s">
        <v>37</v>
      </c>
      <c r="Q91" s="141" t="s">
        <v>37</v>
      </c>
      <c r="R91" s="141" t="s">
        <v>37</v>
      </c>
      <c r="S91" s="141" t="s">
        <v>37</v>
      </c>
      <c r="T91" s="141" t="s">
        <v>37</v>
      </c>
      <c r="U91" s="141" t="s">
        <v>37</v>
      </c>
      <c r="V91" s="141" t="s">
        <v>37</v>
      </c>
      <c r="W91" s="141" t="s">
        <v>37</v>
      </c>
      <c r="X91" s="119" t="s">
        <v>51</v>
      </c>
      <c r="Y91" s="119" t="s">
        <v>37</v>
      </c>
      <c r="Z91" s="119" t="s">
        <v>37</v>
      </c>
      <c r="AA91" s="169" t="s">
        <v>51</v>
      </c>
      <c r="AB91" s="141" t="s">
        <v>37</v>
      </c>
      <c r="AC91" s="141" t="s">
        <v>51</v>
      </c>
      <c r="AD91" s="141" t="s">
        <v>37</v>
      </c>
      <c r="AE91" s="141" t="s">
        <v>37</v>
      </c>
      <c r="AF91" s="141" t="s">
        <v>37</v>
      </c>
      <c r="AG91" s="141" t="s">
        <v>51</v>
      </c>
      <c r="AH91" s="141" t="s">
        <v>37</v>
      </c>
      <c r="AI91" s="141" t="s">
        <v>37</v>
      </c>
      <c r="AJ91" s="141" t="s">
        <v>51</v>
      </c>
      <c r="AK91" s="141" t="s">
        <v>37</v>
      </c>
      <c r="AL91" s="141" t="s">
        <v>37</v>
      </c>
    </row>
    <row r="92" spans="1:38" ht="36" customHeight="1" x14ac:dyDescent="0.35">
      <c r="A92" s="202"/>
      <c r="B92" s="181" t="s">
        <v>220</v>
      </c>
      <c r="C92" s="119" t="s">
        <v>458</v>
      </c>
      <c r="D92" s="167" t="s">
        <v>458</v>
      </c>
      <c r="E92" s="168" t="s">
        <v>461</v>
      </c>
      <c r="F92" s="168" t="s">
        <v>461</v>
      </c>
      <c r="G92" s="169" t="s">
        <v>461</v>
      </c>
      <c r="H92" s="169" t="s">
        <v>456</v>
      </c>
      <c r="I92" s="169" t="s">
        <v>461</v>
      </c>
      <c r="J92" s="169" t="s">
        <v>461</v>
      </c>
      <c r="K92" s="169" t="s">
        <v>463</v>
      </c>
      <c r="L92" s="169" t="s">
        <v>459</v>
      </c>
      <c r="M92" s="169" t="s">
        <v>459</v>
      </c>
      <c r="N92" s="169" t="s">
        <v>459</v>
      </c>
      <c r="O92" s="169" t="s">
        <v>462</v>
      </c>
      <c r="P92" s="169" t="s">
        <v>458</v>
      </c>
      <c r="Q92" s="169" t="s">
        <v>457</v>
      </c>
      <c r="R92" s="169" t="s">
        <v>457</v>
      </c>
      <c r="S92" s="169" t="s">
        <v>462</v>
      </c>
      <c r="T92" s="168" t="s">
        <v>461</v>
      </c>
      <c r="U92" s="168" t="s">
        <v>459</v>
      </c>
      <c r="V92" s="169" t="s">
        <v>462</v>
      </c>
      <c r="W92" s="169" t="s">
        <v>463</v>
      </c>
      <c r="X92" s="167" t="s">
        <v>458</v>
      </c>
      <c r="Y92" s="167" t="s">
        <v>458</v>
      </c>
      <c r="Z92" s="167" t="s">
        <v>458</v>
      </c>
      <c r="AA92" s="169" t="s">
        <v>459</v>
      </c>
      <c r="AB92" s="168" t="s">
        <v>461</v>
      </c>
      <c r="AC92" s="169" t="s">
        <v>459</v>
      </c>
      <c r="AD92" s="169" t="s">
        <v>459</v>
      </c>
      <c r="AE92" s="169" t="s">
        <v>462</v>
      </c>
      <c r="AF92" s="169" t="s">
        <v>458</v>
      </c>
      <c r="AG92" s="169" t="s">
        <v>459</v>
      </c>
      <c r="AH92" s="169" t="s">
        <v>459</v>
      </c>
      <c r="AI92" s="169" t="s">
        <v>459</v>
      </c>
      <c r="AJ92" s="169" t="s">
        <v>458</v>
      </c>
      <c r="AK92" s="169" t="s">
        <v>459</v>
      </c>
      <c r="AL92" s="169" t="s">
        <v>459</v>
      </c>
    </row>
    <row r="93" spans="1:38" ht="36" customHeight="1" x14ac:dyDescent="0.35">
      <c r="A93" s="202"/>
      <c r="B93" s="181" t="s">
        <v>221</v>
      </c>
      <c r="C93" s="167" t="s">
        <v>467</v>
      </c>
      <c r="D93" s="167" t="s">
        <v>467</v>
      </c>
      <c r="E93" s="168" t="s">
        <v>465</v>
      </c>
      <c r="F93" s="168" t="s">
        <v>465</v>
      </c>
      <c r="G93" s="168" t="s">
        <v>465</v>
      </c>
      <c r="H93" s="169" t="s">
        <v>222</v>
      </c>
      <c r="I93" s="169" t="s">
        <v>467</v>
      </c>
      <c r="J93" s="169" t="s">
        <v>467</v>
      </c>
      <c r="K93" s="169" t="s">
        <v>467</v>
      </c>
      <c r="L93" s="169" t="s">
        <v>464</v>
      </c>
      <c r="M93" s="169" t="s">
        <v>465</v>
      </c>
      <c r="N93" s="169" t="s">
        <v>470</v>
      </c>
      <c r="O93" s="169" t="s">
        <v>469</v>
      </c>
      <c r="P93" s="169" t="s">
        <v>471</v>
      </c>
      <c r="Q93" s="169" t="s">
        <v>468</v>
      </c>
      <c r="R93" s="169" t="s">
        <v>468</v>
      </c>
      <c r="S93" s="169" t="s">
        <v>465</v>
      </c>
      <c r="T93" s="169" t="s">
        <v>465</v>
      </c>
      <c r="U93" s="168" t="s">
        <v>467</v>
      </c>
      <c r="V93" s="169" t="s">
        <v>468</v>
      </c>
      <c r="W93" s="169" t="s">
        <v>467</v>
      </c>
      <c r="X93" s="167" t="s">
        <v>464</v>
      </c>
      <c r="Y93" s="167" t="s">
        <v>469</v>
      </c>
      <c r="Z93" s="167" t="s">
        <v>465</v>
      </c>
      <c r="AA93" s="167" t="s">
        <v>465</v>
      </c>
      <c r="AB93" s="169" t="s">
        <v>466</v>
      </c>
      <c r="AC93" s="169" t="s">
        <v>468</v>
      </c>
      <c r="AD93" s="169" t="s">
        <v>465</v>
      </c>
      <c r="AE93" s="169" t="s">
        <v>468</v>
      </c>
      <c r="AF93" s="169" t="s">
        <v>465</v>
      </c>
      <c r="AG93" s="169" t="s">
        <v>467</v>
      </c>
      <c r="AH93" s="169" t="s">
        <v>464</v>
      </c>
      <c r="AI93" s="169" t="s">
        <v>470</v>
      </c>
      <c r="AJ93" s="169" t="s">
        <v>470</v>
      </c>
      <c r="AK93" s="169" t="s">
        <v>464</v>
      </c>
      <c r="AL93" s="169" t="s">
        <v>464</v>
      </c>
    </row>
    <row r="95" spans="1:38" x14ac:dyDescent="0.35">
      <c r="D95" s="192"/>
    </row>
    <row r="98" spans="2:39" ht="30.75" customHeight="1" x14ac:dyDescent="0.35">
      <c r="B98" s="177" t="s">
        <v>167</v>
      </c>
      <c r="C98" s="193">
        <f t="shared" ref="C98" si="46">+SUM(C99:C107)</f>
        <v>695052</v>
      </c>
      <c r="D98" s="193">
        <f t="shared" ref="D98:M98" si="47">+SUM(D99:D107)</f>
        <v>226613</v>
      </c>
      <c r="E98" s="193">
        <f t="shared" si="47"/>
        <v>75729</v>
      </c>
      <c r="F98" s="193">
        <f t="shared" si="47"/>
        <v>556608</v>
      </c>
      <c r="G98" s="193">
        <f t="shared" si="47"/>
        <v>383460</v>
      </c>
      <c r="H98" s="193">
        <f t="shared" si="47"/>
        <v>219472</v>
      </c>
      <c r="I98" s="193">
        <f t="shared" si="47"/>
        <v>49860</v>
      </c>
      <c r="J98" s="193">
        <f t="shared" si="47"/>
        <v>49860</v>
      </c>
      <c r="K98" s="193">
        <f t="shared" si="47"/>
        <v>263540</v>
      </c>
      <c r="L98" s="193">
        <f t="shared" si="47"/>
        <v>624620</v>
      </c>
      <c r="M98" s="193">
        <f t="shared" si="47"/>
        <v>550635</v>
      </c>
      <c r="N98" s="193">
        <f t="shared" ref="N98:Q98" si="48">+SUM(N99:N107)</f>
        <v>933570</v>
      </c>
      <c r="O98" s="193">
        <f t="shared" si="48"/>
        <v>646210</v>
      </c>
      <c r="P98" s="193">
        <f t="shared" si="48"/>
        <v>916740</v>
      </c>
      <c r="Q98" s="193">
        <f t="shared" si="48"/>
        <v>761060</v>
      </c>
      <c r="R98" s="193">
        <f t="shared" ref="R98:S98" si="49">+SUM(R99:R107)</f>
        <v>761060</v>
      </c>
      <c r="S98" s="193">
        <f t="shared" si="49"/>
        <v>890410</v>
      </c>
      <c r="T98" s="193">
        <f t="shared" ref="T98:AL98" si="50">+SUM(T99:T107)</f>
        <v>817550</v>
      </c>
      <c r="U98" s="193">
        <f t="shared" si="50"/>
        <v>641860</v>
      </c>
      <c r="V98" s="193">
        <f t="shared" si="50"/>
        <v>709560</v>
      </c>
      <c r="W98" s="193">
        <f t="shared" si="50"/>
        <v>843580</v>
      </c>
      <c r="X98" s="193">
        <f t="shared" si="50"/>
        <v>1079600</v>
      </c>
      <c r="Y98" s="193">
        <f t="shared" si="50"/>
        <v>906300</v>
      </c>
      <c r="Z98" s="193">
        <f t="shared" si="50"/>
        <v>729730</v>
      </c>
      <c r="AA98" s="193">
        <f t="shared" si="50"/>
        <v>785900</v>
      </c>
      <c r="AB98" s="193">
        <f t="shared" si="50"/>
        <v>817550</v>
      </c>
      <c r="AC98" s="193">
        <f t="shared" si="50"/>
        <v>856660</v>
      </c>
      <c r="AD98" s="193">
        <f t="shared" si="50"/>
        <v>1121670</v>
      </c>
      <c r="AE98" s="193">
        <f t="shared" si="50"/>
        <v>952280</v>
      </c>
      <c r="AF98" s="193">
        <f t="shared" si="50"/>
        <v>940260</v>
      </c>
      <c r="AG98" s="193">
        <f t="shared" si="50"/>
        <v>955520</v>
      </c>
      <c r="AH98" s="193">
        <f t="shared" si="50"/>
        <v>966110</v>
      </c>
      <c r="AI98" s="193">
        <f t="shared" si="50"/>
        <v>940260</v>
      </c>
      <c r="AJ98" s="193">
        <f t="shared" si="50"/>
        <v>1040770</v>
      </c>
      <c r="AK98" s="193">
        <f t="shared" si="50"/>
        <v>661230</v>
      </c>
      <c r="AL98" s="193">
        <f t="shared" si="50"/>
        <v>674570</v>
      </c>
      <c r="AM98" s="159">
        <f>+AVERAGE(C98:AL98)</f>
        <v>695707.1944444445</v>
      </c>
    </row>
    <row r="99" spans="2:39" ht="30.75" customHeight="1" x14ac:dyDescent="0.35">
      <c r="B99" s="177" t="s">
        <v>168</v>
      </c>
      <c r="C99" s="193">
        <f>+C48*533</f>
        <v>76752</v>
      </c>
      <c r="D99" s="193">
        <f t="shared" ref="D99:I99" si="51">+D48*533</f>
        <v>32513</v>
      </c>
      <c r="E99" s="193">
        <f t="shared" si="51"/>
        <v>6929</v>
      </c>
      <c r="F99" s="193">
        <f t="shared" si="51"/>
        <v>93808</v>
      </c>
      <c r="G99" s="193">
        <f t="shared" si="51"/>
        <v>63960</v>
      </c>
      <c r="H99" s="193">
        <f t="shared" si="51"/>
        <v>44772</v>
      </c>
      <c r="I99" s="193">
        <f t="shared" si="51"/>
        <v>10660</v>
      </c>
      <c r="J99" s="193">
        <f>+J48*533</f>
        <v>10660</v>
      </c>
      <c r="K99" s="193">
        <f>+K48*533</f>
        <v>42640</v>
      </c>
      <c r="L99" s="193">
        <f>+L48*533</f>
        <v>74620</v>
      </c>
      <c r="M99" s="193">
        <f>+M48*533</f>
        <v>50635</v>
      </c>
      <c r="N99" s="193">
        <f>+N48*567</f>
        <v>119070</v>
      </c>
      <c r="O99" s="193">
        <f t="shared" ref="O99:Q99" si="52">+O48*567</f>
        <v>73710</v>
      </c>
      <c r="P99" s="193">
        <f t="shared" si="52"/>
        <v>124740</v>
      </c>
      <c r="Q99" s="193">
        <f t="shared" si="52"/>
        <v>102060</v>
      </c>
      <c r="R99" s="193">
        <f>+R48*567</f>
        <v>102060</v>
      </c>
      <c r="S99" s="193">
        <f>+S48*567</f>
        <v>130410</v>
      </c>
      <c r="T99" s="193">
        <f>+T48*567</f>
        <v>85050</v>
      </c>
      <c r="U99" s="193">
        <f t="shared" ref="U99:AL99" si="53">+U48*567</f>
        <v>102060</v>
      </c>
      <c r="V99" s="193">
        <f t="shared" si="53"/>
        <v>102060</v>
      </c>
      <c r="W99" s="193">
        <f t="shared" si="53"/>
        <v>136080</v>
      </c>
      <c r="X99" s="193">
        <f t="shared" si="53"/>
        <v>170100</v>
      </c>
      <c r="Y99" s="193">
        <f t="shared" si="53"/>
        <v>113400</v>
      </c>
      <c r="Z99" s="193">
        <f t="shared" si="53"/>
        <v>107730</v>
      </c>
      <c r="AA99" s="193">
        <f t="shared" si="53"/>
        <v>113400</v>
      </c>
      <c r="AB99" s="193">
        <f t="shared" si="53"/>
        <v>85050</v>
      </c>
      <c r="AC99" s="193">
        <f t="shared" si="53"/>
        <v>272160</v>
      </c>
      <c r="AD99" s="193">
        <f t="shared" si="53"/>
        <v>289170</v>
      </c>
      <c r="AE99" s="193">
        <f t="shared" si="53"/>
        <v>192780</v>
      </c>
      <c r="AF99" s="193">
        <f t="shared" si="53"/>
        <v>158760</v>
      </c>
      <c r="AG99" s="193">
        <f t="shared" si="53"/>
        <v>175770</v>
      </c>
      <c r="AH99" s="193">
        <f t="shared" si="53"/>
        <v>187110</v>
      </c>
      <c r="AI99" s="193">
        <f t="shared" si="53"/>
        <v>158760</v>
      </c>
      <c r="AJ99" s="193">
        <f t="shared" si="53"/>
        <v>175770</v>
      </c>
      <c r="AK99" s="193">
        <f t="shared" si="53"/>
        <v>107730</v>
      </c>
      <c r="AL99" s="193">
        <f t="shared" si="53"/>
        <v>119070</v>
      </c>
      <c r="AM99" s="159">
        <f t="shared" ref="AM99:AM107" si="54">+AVERAGE(C99:AL99)</f>
        <v>111444.69444444444</v>
      </c>
    </row>
    <row r="100" spans="2:39" ht="30.75" customHeight="1" x14ac:dyDescent="0.35">
      <c r="B100" s="177" t="s">
        <v>169</v>
      </c>
      <c r="C100" s="193">
        <f>+C49*800</f>
        <v>132000</v>
      </c>
      <c r="D100" s="193">
        <f t="shared" ref="D100:I100" si="55">+D49*800</f>
        <v>31200</v>
      </c>
      <c r="E100" s="193">
        <f t="shared" si="55"/>
        <v>9600</v>
      </c>
      <c r="F100" s="193">
        <f t="shared" si="55"/>
        <v>111200</v>
      </c>
      <c r="G100" s="193">
        <f t="shared" si="55"/>
        <v>64000</v>
      </c>
      <c r="H100" s="193">
        <f t="shared" si="55"/>
        <v>70400</v>
      </c>
      <c r="I100" s="193">
        <f t="shared" si="55"/>
        <v>9600</v>
      </c>
      <c r="J100" s="193">
        <f>+J49*800</f>
        <v>9600</v>
      </c>
      <c r="K100" s="193">
        <f>+K49*800</f>
        <v>40000</v>
      </c>
      <c r="L100" s="193">
        <f>+L49*800</f>
        <v>152000</v>
      </c>
      <c r="M100" s="193">
        <f>+M49*800</f>
        <v>88000</v>
      </c>
      <c r="N100" s="193">
        <f>+N49*1050</f>
        <v>199500</v>
      </c>
      <c r="O100" s="193">
        <f t="shared" ref="O100:Q100" si="56">+O49*1050</f>
        <v>157500</v>
      </c>
      <c r="P100" s="193">
        <f t="shared" si="56"/>
        <v>189000</v>
      </c>
      <c r="Q100" s="193">
        <f t="shared" si="56"/>
        <v>168000</v>
      </c>
      <c r="R100" s="193">
        <f>+R49*1050</f>
        <v>168000</v>
      </c>
      <c r="S100" s="193">
        <f>+S49*1050</f>
        <v>294000</v>
      </c>
      <c r="T100" s="193">
        <f>+T49*1000</f>
        <v>400000</v>
      </c>
      <c r="U100" s="193">
        <f t="shared" ref="U100:AL100" si="57">+U49*1000</f>
        <v>250000</v>
      </c>
      <c r="V100" s="193">
        <f t="shared" si="57"/>
        <v>160000</v>
      </c>
      <c r="W100" s="193">
        <f t="shared" si="57"/>
        <v>350000</v>
      </c>
      <c r="X100" s="193">
        <f t="shared" si="57"/>
        <v>350000</v>
      </c>
      <c r="Y100" s="193">
        <f t="shared" si="57"/>
        <v>350000</v>
      </c>
      <c r="Z100" s="193">
        <f t="shared" si="57"/>
        <v>300000</v>
      </c>
      <c r="AA100" s="193">
        <f t="shared" si="57"/>
        <v>250000</v>
      </c>
      <c r="AB100" s="193">
        <f t="shared" si="57"/>
        <v>400000</v>
      </c>
      <c r="AC100" s="193">
        <f t="shared" si="57"/>
        <v>210000</v>
      </c>
      <c r="AD100" s="193">
        <f t="shared" si="57"/>
        <v>190000</v>
      </c>
      <c r="AE100" s="193">
        <f t="shared" si="57"/>
        <v>180000</v>
      </c>
      <c r="AF100" s="193">
        <f t="shared" si="57"/>
        <v>210000</v>
      </c>
      <c r="AG100" s="193">
        <f t="shared" si="57"/>
        <v>190000</v>
      </c>
      <c r="AH100" s="193">
        <f t="shared" si="57"/>
        <v>215000</v>
      </c>
      <c r="AI100" s="193">
        <f t="shared" si="57"/>
        <v>210000</v>
      </c>
      <c r="AJ100" s="193">
        <f t="shared" si="57"/>
        <v>210000</v>
      </c>
      <c r="AK100" s="193">
        <f t="shared" si="57"/>
        <v>200000</v>
      </c>
      <c r="AL100" s="193">
        <f t="shared" si="57"/>
        <v>110000</v>
      </c>
      <c r="AM100" s="159">
        <f t="shared" si="54"/>
        <v>184127.77777777778</v>
      </c>
    </row>
    <row r="101" spans="2:39" ht="30.75" customHeight="1" x14ac:dyDescent="0.35">
      <c r="B101" s="177" t="s">
        <v>170</v>
      </c>
      <c r="C101" s="193">
        <f>+C50*600</f>
        <v>69000</v>
      </c>
      <c r="D101" s="193">
        <f t="shared" ref="D101:I101" si="58">+D50*600</f>
        <v>13200</v>
      </c>
      <c r="E101" s="193">
        <f t="shared" si="58"/>
        <v>7800</v>
      </c>
      <c r="F101" s="193">
        <f t="shared" si="58"/>
        <v>85800</v>
      </c>
      <c r="G101" s="193">
        <f t="shared" si="58"/>
        <v>27000</v>
      </c>
      <c r="H101" s="193">
        <f t="shared" si="58"/>
        <v>6000</v>
      </c>
      <c r="I101" s="193">
        <f t="shared" si="58"/>
        <v>3000</v>
      </c>
      <c r="J101" s="193">
        <f>+J50*600</f>
        <v>3000</v>
      </c>
      <c r="K101" s="193">
        <f>+K50*600</f>
        <v>48000</v>
      </c>
      <c r="L101" s="193">
        <f>+L50*600</f>
        <v>48000</v>
      </c>
      <c r="M101" s="193">
        <f>+M50*600</f>
        <v>36000</v>
      </c>
      <c r="N101" s="193">
        <f>+N50*600</f>
        <v>48000</v>
      </c>
      <c r="O101" s="193">
        <f t="shared" ref="O101:Q101" si="59">+O50*600</f>
        <v>36000</v>
      </c>
      <c r="P101" s="193">
        <f t="shared" si="59"/>
        <v>36000</v>
      </c>
      <c r="Q101" s="193">
        <f t="shared" si="59"/>
        <v>30000</v>
      </c>
      <c r="R101" s="193">
        <f>+R50*600</f>
        <v>30000</v>
      </c>
      <c r="S101" s="193">
        <f>+S50*600</f>
        <v>36000</v>
      </c>
      <c r="T101" s="193">
        <f>+T50*750</f>
        <v>52500</v>
      </c>
      <c r="U101" s="193">
        <f t="shared" ref="U101:AL101" si="60">+U50*750</f>
        <v>22500</v>
      </c>
      <c r="V101" s="193">
        <f t="shared" si="60"/>
        <v>37500</v>
      </c>
      <c r="W101" s="193">
        <f t="shared" si="60"/>
        <v>37500</v>
      </c>
      <c r="X101" s="193">
        <f t="shared" si="60"/>
        <v>52500</v>
      </c>
      <c r="Y101" s="193">
        <f t="shared" si="60"/>
        <v>37500</v>
      </c>
      <c r="Z101" s="193">
        <f t="shared" si="60"/>
        <v>45000</v>
      </c>
      <c r="AA101" s="193">
        <f t="shared" si="60"/>
        <v>52500</v>
      </c>
      <c r="AB101" s="193">
        <f t="shared" si="60"/>
        <v>52500</v>
      </c>
      <c r="AC101" s="193">
        <f t="shared" si="60"/>
        <v>22500</v>
      </c>
      <c r="AD101" s="193">
        <f t="shared" si="60"/>
        <v>37500</v>
      </c>
      <c r="AE101" s="193">
        <f t="shared" si="60"/>
        <v>82500</v>
      </c>
      <c r="AF101" s="193">
        <f t="shared" si="60"/>
        <v>7500</v>
      </c>
      <c r="AG101" s="193">
        <f t="shared" si="60"/>
        <v>18750</v>
      </c>
      <c r="AH101" s="193">
        <f t="shared" si="60"/>
        <v>45000</v>
      </c>
      <c r="AI101" s="193">
        <f t="shared" si="60"/>
        <v>7500</v>
      </c>
      <c r="AJ101" s="193">
        <f t="shared" si="60"/>
        <v>45000</v>
      </c>
      <c r="AK101" s="193">
        <f t="shared" si="60"/>
        <v>22500</v>
      </c>
      <c r="AL101" s="193">
        <f t="shared" si="60"/>
        <v>37500</v>
      </c>
      <c r="AM101" s="159">
        <f t="shared" si="54"/>
        <v>35529.166666666664</v>
      </c>
    </row>
    <row r="102" spans="2:39" ht="30.75" customHeight="1" x14ac:dyDescent="0.35">
      <c r="B102" s="177" t="s">
        <v>171</v>
      </c>
      <c r="C102" s="193">
        <f>+C51*500</f>
        <v>297500</v>
      </c>
      <c r="D102" s="193">
        <f t="shared" ref="D102:I102" si="61">+D51*500</f>
        <v>77500</v>
      </c>
      <c r="E102" s="193">
        <f t="shared" si="61"/>
        <v>40000</v>
      </c>
      <c r="F102" s="193">
        <f t="shared" si="61"/>
        <v>165000</v>
      </c>
      <c r="G102" s="193">
        <f t="shared" si="61"/>
        <v>102500</v>
      </c>
      <c r="H102" s="193">
        <f t="shared" si="61"/>
        <v>60000</v>
      </c>
      <c r="I102" s="193">
        <f t="shared" si="61"/>
        <v>10000</v>
      </c>
      <c r="J102" s="193">
        <f>+J51*500</f>
        <v>10000</v>
      </c>
      <c r="K102" s="193">
        <f>+K51*500</f>
        <v>67500</v>
      </c>
      <c r="L102" s="193">
        <f>+L51*500</f>
        <v>125000</v>
      </c>
      <c r="M102" s="193">
        <f>+M51*500</f>
        <v>145000</v>
      </c>
      <c r="N102" s="193">
        <f>+N51*600</f>
        <v>150000</v>
      </c>
      <c r="O102" s="193">
        <f t="shared" ref="O102:Q102" si="62">+O51*600</f>
        <v>150000</v>
      </c>
      <c r="P102" s="193">
        <f t="shared" si="62"/>
        <v>210000</v>
      </c>
      <c r="Q102" s="193">
        <f t="shared" si="62"/>
        <v>174000</v>
      </c>
      <c r="R102" s="193">
        <f>+R51*600</f>
        <v>174000</v>
      </c>
      <c r="S102" s="193">
        <f>+S51*600</f>
        <v>186000</v>
      </c>
      <c r="T102" s="193">
        <f>+T51*500</f>
        <v>160000</v>
      </c>
      <c r="U102" s="193">
        <f t="shared" ref="U102:AL102" si="63">+U51*500</f>
        <v>156500</v>
      </c>
      <c r="V102" s="193">
        <f t="shared" si="63"/>
        <v>145000</v>
      </c>
      <c r="W102" s="193">
        <f t="shared" si="63"/>
        <v>150000</v>
      </c>
      <c r="X102" s="193">
        <f t="shared" si="63"/>
        <v>150000</v>
      </c>
      <c r="Y102" s="193">
        <f t="shared" si="63"/>
        <v>160000</v>
      </c>
      <c r="Z102" s="193">
        <f t="shared" si="63"/>
        <v>150000</v>
      </c>
      <c r="AA102" s="193">
        <f t="shared" si="63"/>
        <v>150000</v>
      </c>
      <c r="AB102" s="193">
        <f t="shared" si="63"/>
        <v>160000</v>
      </c>
      <c r="AC102" s="193">
        <f t="shared" si="63"/>
        <v>90000</v>
      </c>
      <c r="AD102" s="193">
        <f t="shared" si="63"/>
        <v>125000</v>
      </c>
      <c r="AE102" s="193">
        <f t="shared" si="63"/>
        <v>150000</v>
      </c>
      <c r="AF102" s="193">
        <f t="shared" si="63"/>
        <v>240000</v>
      </c>
      <c r="AG102" s="193">
        <f t="shared" si="63"/>
        <v>205000</v>
      </c>
      <c r="AH102" s="193">
        <f t="shared" si="63"/>
        <v>205000</v>
      </c>
      <c r="AI102" s="193">
        <f t="shared" si="63"/>
        <v>240000</v>
      </c>
      <c r="AJ102" s="193">
        <f t="shared" si="63"/>
        <v>200000</v>
      </c>
      <c r="AK102" s="193">
        <f t="shared" si="63"/>
        <v>175000</v>
      </c>
      <c r="AL102" s="193">
        <f t="shared" si="63"/>
        <v>200000</v>
      </c>
      <c r="AM102" s="159">
        <f t="shared" si="54"/>
        <v>148763.88888888888</v>
      </c>
    </row>
    <row r="103" spans="2:39" ht="30.75" customHeight="1" x14ac:dyDescent="0.35">
      <c r="B103" s="177" t="s">
        <v>172</v>
      </c>
      <c r="C103" s="193">
        <f>+C52*100</f>
        <v>44000</v>
      </c>
      <c r="D103" s="193">
        <f t="shared" ref="D103:I103" si="64">+D52*100</f>
        <v>9000</v>
      </c>
      <c r="E103" s="193">
        <f t="shared" si="64"/>
        <v>1000</v>
      </c>
      <c r="F103" s="193">
        <f t="shared" si="64"/>
        <v>21000</v>
      </c>
      <c r="G103" s="193">
        <f t="shared" si="64"/>
        <v>5000</v>
      </c>
      <c r="H103" s="193">
        <f t="shared" si="64"/>
        <v>1500</v>
      </c>
      <c r="I103" s="193">
        <f t="shared" si="64"/>
        <v>800</v>
      </c>
      <c r="J103" s="193">
        <f>+J52*100</f>
        <v>800</v>
      </c>
      <c r="K103" s="193">
        <f>+K52*100</f>
        <v>3000</v>
      </c>
      <c r="L103" s="193">
        <f>+L52*100</f>
        <v>19000</v>
      </c>
      <c r="M103" s="193">
        <f>+M52*100</f>
        <v>9000</v>
      </c>
      <c r="N103" s="193">
        <f>+N52*100</f>
        <v>14000</v>
      </c>
      <c r="O103" s="193">
        <f t="shared" ref="O103:Q103" si="65">+O52*100</f>
        <v>9000</v>
      </c>
      <c r="P103" s="193">
        <f t="shared" si="65"/>
        <v>0</v>
      </c>
      <c r="Q103" s="193">
        <f t="shared" si="65"/>
        <v>0</v>
      </c>
      <c r="R103" s="193">
        <f>+R52*100</f>
        <v>0</v>
      </c>
      <c r="S103" s="193">
        <f>+S52*100</f>
        <v>9000</v>
      </c>
      <c r="T103" s="193">
        <f>+T52*100</f>
        <v>20000</v>
      </c>
      <c r="U103" s="193">
        <f t="shared" ref="U103:AL103" si="66">+U52*100</f>
        <v>9000</v>
      </c>
      <c r="V103" s="193">
        <f t="shared" si="66"/>
        <v>0</v>
      </c>
      <c r="W103" s="193">
        <f t="shared" si="66"/>
        <v>13000</v>
      </c>
      <c r="X103" s="193">
        <f t="shared" si="66"/>
        <v>20000</v>
      </c>
      <c r="Y103" s="193">
        <f t="shared" si="66"/>
        <v>13000</v>
      </c>
      <c r="Z103" s="193">
        <f t="shared" si="66"/>
        <v>20000</v>
      </c>
      <c r="AA103" s="193">
        <f t="shared" si="66"/>
        <v>10000</v>
      </c>
      <c r="AB103" s="193">
        <f t="shared" si="66"/>
        <v>20000</v>
      </c>
      <c r="AC103" s="193">
        <f t="shared" si="66"/>
        <v>5000</v>
      </c>
      <c r="AD103" s="193">
        <f t="shared" si="66"/>
        <v>12000</v>
      </c>
      <c r="AE103" s="193">
        <f t="shared" si="66"/>
        <v>22000</v>
      </c>
      <c r="AF103" s="193">
        <f t="shared" si="66"/>
        <v>7000</v>
      </c>
      <c r="AG103" s="193">
        <f t="shared" si="66"/>
        <v>15000</v>
      </c>
      <c r="AH103" s="193">
        <f t="shared" si="66"/>
        <v>21000</v>
      </c>
      <c r="AI103" s="193">
        <f t="shared" si="66"/>
        <v>7000</v>
      </c>
      <c r="AJ103" s="193">
        <f t="shared" si="66"/>
        <v>14000</v>
      </c>
      <c r="AK103" s="193">
        <f t="shared" si="66"/>
        <v>11000</v>
      </c>
      <c r="AL103" s="193">
        <f t="shared" si="66"/>
        <v>3000</v>
      </c>
      <c r="AM103" s="159">
        <f t="shared" si="54"/>
        <v>10780.555555555555</v>
      </c>
    </row>
    <row r="104" spans="2:39" ht="30.75" customHeight="1" x14ac:dyDescent="0.35">
      <c r="B104" s="177" t="s">
        <v>173</v>
      </c>
      <c r="C104" s="193">
        <f>+C53*5000</f>
        <v>75000</v>
      </c>
      <c r="D104" s="193">
        <f t="shared" ref="D104:I104" si="67">+D53*5000</f>
        <v>60000</v>
      </c>
      <c r="E104" s="193">
        <f t="shared" si="67"/>
        <v>10000</v>
      </c>
      <c r="F104" s="193">
        <f t="shared" si="67"/>
        <v>35000</v>
      </c>
      <c r="G104" s="193">
        <f t="shared" si="67"/>
        <v>100000</v>
      </c>
      <c r="H104" s="193">
        <f t="shared" si="67"/>
        <v>20000</v>
      </c>
      <c r="I104" s="193">
        <f t="shared" si="67"/>
        <v>15000</v>
      </c>
      <c r="J104" s="193">
        <f>+J53*5000</f>
        <v>15000</v>
      </c>
      <c r="K104" s="193">
        <f>+K53*5000</f>
        <v>50000</v>
      </c>
      <c r="L104" s="193">
        <f>+L53*5000</f>
        <v>150000</v>
      </c>
      <c r="M104" s="193">
        <f>+M53*5000</f>
        <v>150000</v>
      </c>
      <c r="N104" s="193">
        <f>+N53*6300</f>
        <v>378000</v>
      </c>
      <c r="O104" s="193">
        <f t="shared" ref="O104:Q104" si="68">+O53*6300</f>
        <v>189000</v>
      </c>
      <c r="P104" s="193">
        <f t="shared" si="68"/>
        <v>315000</v>
      </c>
      <c r="Q104" s="193">
        <f t="shared" si="68"/>
        <v>252000</v>
      </c>
      <c r="R104" s="193">
        <f>+R53*6300</f>
        <v>252000</v>
      </c>
      <c r="S104" s="193">
        <f>+S53*6300</f>
        <v>189000</v>
      </c>
      <c r="T104" s="193">
        <f>+T53*6000</f>
        <v>48000</v>
      </c>
      <c r="U104" s="193">
        <f t="shared" ref="U104:AL104" si="69">+U53*6000</f>
        <v>54000</v>
      </c>
      <c r="V104" s="193">
        <f t="shared" si="69"/>
        <v>240000</v>
      </c>
      <c r="W104" s="193">
        <f t="shared" si="69"/>
        <v>120000</v>
      </c>
      <c r="X104" s="193">
        <f t="shared" si="69"/>
        <v>300000</v>
      </c>
      <c r="Y104" s="193">
        <f t="shared" si="69"/>
        <v>180000</v>
      </c>
      <c r="Z104" s="193">
        <f t="shared" si="69"/>
        <v>72000</v>
      </c>
      <c r="AA104" s="193">
        <f t="shared" si="69"/>
        <v>180000</v>
      </c>
      <c r="AB104" s="193">
        <f t="shared" si="69"/>
        <v>48000</v>
      </c>
      <c r="AC104" s="193">
        <f t="shared" si="69"/>
        <v>240000</v>
      </c>
      <c r="AD104" s="193">
        <f t="shared" si="69"/>
        <v>420000</v>
      </c>
      <c r="AE104" s="193">
        <f t="shared" si="69"/>
        <v>300000</v>
      </c>
      <c r="AF104" s="193">
        <f t="shared" si="69"/>
        <v>240000</v>
      </c>
      <c r="AG104" s="193">
        <f t="shared" si="69"/>
        <v>300000</v>
      </c>
      <c r="AH104" s="193">
        <f t="shared" si="69"/>
        <v>240000</v>
      </c>
      <c r="AI104" s="193">
        <f t="shared" si="69"/>
        <v>240000</v>
      </c>
      <c r="AJ104" s="193">
        <f t="shared" si="69"/>
        <v>360000</v>
      </c>
      <c r="AK104" s="193">
        <f t="shared" si="69"/>
        <v>120000</v>
      </c>
      <c r="AL104" s="193">
        <f t="shared" si="69"/>
        <v>180000</v>
      </c>
      <c r="AM104" s="159">
        <f t="shared" si="54"/>
        <v>170472.22222222222</v>
      </c>
    </row>
    <row r="105" spans="2:39" ht="30.75" customHeight="1" x14ac:dyDescent="0.35">
      <c r="B105" s="177" t="s">
        <v>174</v>
      </c>
      <c r="C105" s="193">
        <f>+C54*1000</f>
        <v>0</v>
      </c>
      <c r="D105" s="193">
        <f t="shared" ref="D105:I105" si="70">+D54*1000</f>
        <v>0</v>
      </c>
      <c r="E105" s="193">
        <f t="shared" si="70"/>
        <v>0</v>
      </c>
      <c r="F105" s="193">
        <f t="shared" si="70"/>
        <v>40000</v>
      </c>
      <c r="G105" s="193">
        <f t="shared" si="70"/>
        <v>19000</v>
      </c>
      <c r="H105" s="193">
        <f t="shared" si="70"/>
        <v>16000</v>
      </c>
      <c r="I105" s="193">
        <f t="shared" si="70"/>
        <v>0</v>
      </c>
      <c r="J105" s="193">
        <f>+J54*1000</f>
        <v>0</v>
      </c>
      <c r="K105" s="193">
        <f>+K54*1000</f>
        <v>10000</v>
      </c>
      <c r="L105" s="193">
        <f>+L54*1000</f>
        <v>50000</v>
      </c>
      <c r="M105" s="193">
        <f>+M54*1000</f>
        <v>60000</v>
      </c>
      <c r="N105" s="193">
        <f>+N54*700</f>
        <v>21000</v>
      </c>
      <c r="O105" s="193">
        <f t="shared" ref="O105:Q105" si="71">+O54*700</f>
        <v>28000</v>
      </c>
      <c r="P105" s="193">
        <f t="shared" si="71"/>
        <v>42000</v>
      </c>
      <c r="Q105" s="193">
        <f t="shared" si="71"/>
        <v>35000</v>
      </c>
      <c r="R105" s="193">
        <f>+R54*700</f>
        <v>35000</v>
      </c>
      <c r="S105" s="193">
        <f>+S54*700</f>
        <v>42000</v>
      </c>
      <c r="T105" s="193">
        <f>+T54*500</f>
        <v>45000</v>
      </c>
      <c r="U105" s="193">
        <f t="shared" ref="U105:AL105" si="72">+U54*500</f>
        <v>40000</v>
      </c>
      <c r="V105" s="193">
        <f t="shared" si="72"/>
        <v>25000</v>
      </c>
      <c r="W105" s="193">
        <f t="shared" si="72"/>
        <v>35000</v>
      </c>
      <c r="X105" s="193">
        <f t="shared" si="72"/>
        <v>35000</v>
      </c>
      <c r="Y105" s="193">
        <f t="shared" si="72"/>
        <v>50000</v>
      </c>
      <c r="Z105" s="193">
        <f t="shared" si="72"/>
        <v>35000</v>
      </c>
      <c r="AA105" s="193">
        <f t="shared" si="72"/>
        <v>20000</v>
      </c>
      <c r="AB105" s="193">
        <f t="shared" si="72"/>
        <v>45000</v>
      </c>
      <c r="AC105" s="193">
        <f t="shared" si="72"/>
        <v>15000</v>
      </c>
      <c r="AD105" s="193">
        <f t="shared" si="72"/>
        <v>40000</v>
      </c>
      <c r="AE105" s="193">
        <f t="shared" si="72"/>
        <v>15000</v>
      </c>
      <c r="AF105" s="193">
        <f t="shared" si="72"/>
        <v>65000</v>
      </c>
      <c r="AG105" s="193">
        <f t="shared" si="72"/>
        <v>45000</v>
      </c>
      <c r="AH105" s="193">
        <f t="shared" si="72"/>
        <v>45000</v>
      </c>
      <c r="AI105" s="193">
        <f t="shared" si="72"/>
        <v>65000</v>
      </c>
      <c r="AJ105" s="193">
        <f t="shared" si="72"/>
        <v>30000</v>
      </c>
      <c r="AK105" s="193">
        <f t="shared" si="72"/>
        <v>25000</v>
      </c>
      <c r="AL105" s="193">
        <f t="shared" si="72"/>
        <v>25000</v>
      </c>
      <c r="AM105" s="159">
        <f t="shared" si="54"/>
        <v>30500</v>
      </c>
    </row>
    <row r="106" spans="2:39" ht="30.75" customHeight="1" x14ac:dyDescent="0.35">
      <c r="B106" s="177" t="s">
        <v>175</v>
      </c>
      <c r="C106" s="193">
        <f t="shared" ref="C106:I106" si="73">+C55*767</f>
        <v>0</v>
      </c>
      <c r="D106" s="193">
        <f t="shared" si="73"/>
        <v>0</v>
      </c>
      <c r="E106" s="193">
        <f t="shared" si="73"/>
        <v>0</v>
      </c>
      <c r="F106" s="193">
        <f t="shared" si="73"/>
        <v>0</v>
      </c>
      <c r="G106" s="193">
        <f t="shared" si="73"/>
        <v>0</v>
      </c>
      <c r="H106" s="193">
        <f t="shared" si="73"/>
        <v>0</v>
      </c>
      <c r="I106" s="193">
        <f t="shared" si="73"/>
        <v>0</v>
      </c>
      <c r="J106" s="193">
        <f t="shared" ref="J106:M106" si="74">+J55*767</f>
        <v>0</v>
      </c>
      <c r="K106" s="193">
        <f t="shared" si="74"/>
        <v>0</v>
      </c>
      <c r="L106" s="193">
        <f t="shared" si="74"/>
        <v>0</v>
      </c>
      <c r="M106" s="193">
        <f t="shared" si="74"/>
        <v>0</v>
      </c>
      <c r="N106" s="193">
        <f t="shared" ref="N106:Q106" si="75">+N55*767</f>
        <v>0</v>
      </c>
      <c r="O106" s="193">
        <f t="shared" si="75"/>
        <v>0</v>
      </c>
      <c r="P106" s="193">
        <f t="shared" si="75"/>
        <v>0</v>
      </c>
      <c r="Q106" s="193">
        <f t="shared" si="75"/>
        <v>0</v>
      </c>
      <c r="R106" s="193">
        <f t="shared" ref="R106:S106" si="76">+R55*767</f>
        <v>0</v>
      </c>
      <c r="S106" s="193">
        <f t="shared" si="76"/>
        <v>0</v>
      </c>
      <c r="T106" s="193">
        <f t="shared" ref="T106:AL106" si="77">+T55*767</f>
        <v>0</v>
      </c>
      <c r="U106" s="193">
        <f t="shared" si="77"/>
        <v>0</v>
      </c>
      <c r="V106" s="193">
        <f t="shared" si="77"/>
        <v>0</v>
      </c>
      <c r="W106" s="193">
        <f t="shared" si="77"/>
        <v>0</v>
      </c>
      <c r="X106" s="193">
        <f t="shared" si="77"/>
        <v>0</v>
      </c>
      <c r="Y106" s="193">
        <f t="shared" si="77"/>
        <v>0</v>
      </c>
      <c r="Z106" s="193">
        <f t="shared" si="77"/>
        <v>0</v>
      </c>
      <c r="AA106" s="193">
        <f t="shared" si="77"/>
        <v>0</v>
      </c>
      <c r="AB106" s="193">
        <f t="shared" si="77"/>
        <v>0</v>
      </c>
      <c r="AC106" s="193">
        <f t="shared" si="77"/>
        <v>0</v>
      </c>
      <c r="AD106" s="193">
        <f t="shared" si="77"/>
        <v>0</v>
      </c>
      <c r="AE106" s="193">
        <f t="shared" si="77"/>
        <v>0</v>
      </c>
      <c r="AF106" s="193">
        <f t="shared" si="77"/>
        <v>0</v>
      </c>
      <c r="AG106" s="193">
        <f t="shared" si="77"/>
        <v>0</v>
      </c>
      <c r="AH106" s="193">
        <f t="shared" si="77"/>
        <v>0</v>
      </c>
      <c r="AI106" s="193">
        <f t="shared" si="77"/>
        <v>0</v>
      </c>
      <c r="AJ106" s="193">
        <f t="shared" si="77"/>
        <v>0</v>
      </c>
      <c r="AK106" s="193">
        <f t="shared" si="77"/>
        <v>0</v>
      </c>
      <c r="AL106" s="193">
        <f t="shared" si="77"/>
        <v>0</v>
      </c>
      <c r="AM106" s="159">
        <f t="shared" si="54"/>
        <v>0</v>
      </c>
    </row>
    <row r="107" spans="2:39" ht="30.75" customHeight="1" x14ac:dyDescent="0.35">
      <c r="B107" s="177" t="s">
        <v>176</v>
      </c>
      <c r="C107" s="193">
        <f>+C56*400</f>
        <v>800</v>
      </c>
      <c r="D107" s="193">
        <f t="shared" ref="D107:I107" si="78">+D56*400</f>
        <v>3200</v>
      </c>
      <c r="E107" s="193">
        <f t="shared" si="78"/>
        <v>400</v>
      </c>
      <c r="F107" s="193">
        <f t="shared" si="78"/>
        <v>4800</v>
      </c>
      <c r="G107" s="193">
        <f t="shared" si="78"/>
        <v>2000</v>
      </c>
      <c r="H107" s="193">
        <f t="shared" si="78"/>
        <v>800</v>
      </c>
      <c r="I107" s="193">
        <f t="shared" si="78"/>
        <v>800</v>
      </c>
      <c r="J107" s="193">
        <f>+J56*400</f>
        <v>800</v>
      </c>
      <c r="K107" s="193">
        <f>+K56*400</f>
        <v>2400</v>
      </c>
      <c r="L107" s="193">
        <f>+L56*400</f>
        <v>6000</v>
      </c>
      <c r="M107" s="193">
        <f>+M56*400</f>
        <v>12000</v>
      </c>
      <c r="N107" s="193">
        <f>+N56*200</f>
        <v>4000</v>
      </c>
      <c r="O107" s="193">
        <f t="shared" ref="O107:Q107" si="79">+O56*200</f>
        <v>3000</v>
      </c>
      <c r="P107" s="193">
        <f t="shared" si="79"/>
        <v>0</v>
      </c>
      <c r="Q107" s="193">
        <f t="shared" si="79"/>
        <v>0</v>
      </c>
      <c r="R107" s="193">
        <f>+R56*200</f>
        <v>0</v>
      </c>
      <c r="S107" s="193">
        <f>+S56*200</f>
        <v>4000</v>
      </c>
      <c r="T107" s="193">
        <f>+T56*200</f>
        <v>7000</v>
      </c>
      <c r="U107" s="193">
        <f t="shared" ref="U107:AL107" si="80">+U56*200</f>
        <v>7800</v>
      </c>
      <c r="V107" s="193">
        <f t="shared" si="80"/>
        <v>0</v>
      </c>
      <c r="W107" s="193">
        <f t="shared" si="80"/>
        <v>2000</v>
      </c>
      <c r="X107" s="193">
        <f t="shared" si="80"/>
        <v>2000</v>
      </c>
      <c r="Y107" s="193">
        <f t="shared" si="80"/>
        <v>2400</v>
      </c>
      <c r="Z107" s="193">
        <f t="shared" si="80"/>
        <v>0</v>
      </c>
      <c r="AA107" s="193">
        <f t="shared" si="80"/>
        <v>10000</v>
      </c>
      <c r="AB107" s="193">
        <f t="shared" si="80"/>
        <v>7000</v>
      </c>
      <c r="AC107" s="193">
        <f t="shared" si="80"/>
        <v>2000</v>
      </c>
      <c r="AD107" s="193">
        <f t="shared" si="80"/>
        <v>8000</v>
      </c>
      <c r="AE107" s="193">
        <f t="shared" si="80"/>
        <v>10000</v>
      </c>
      <c r="AF107" s="193">
        <f t="shared" si="80"/>
        <v>12000</v>
      </c>
      <c r="AG107" s="193">
        <f t="shared" si="80"/>
        <v>6000</v>
      </c>
      <c r="AH107" s="193">
        <f t="shared" si="80"/>
        <v>8000</v>
      </c>
      <c r="AI107" s="193">
        <f t="shared" si="80"/>
        <v>12000</v>
      </c>
      <c r="AJ107" s="193">
        <f t="shared" si="80"/>
        <v>6000</v>
      </c>
      <c r="AK107" s="193">
        <f t="shared" si="80"/>
        <v>0</v>
      </c>
      <c r="AL107" s="193">
        <f t="shared" si="80"/>
        <v>0</v>
      </c>
      <c r="AM107" s="159">
        <f t="shared" si="54"/>
        <v>4088.8888888888887</v>
      </c>
    </row>
    <row r="109" spans="2:39" x14ac:dyDescent="0.35">
      <c r="B109" s="3">
        <v>10</v>
      </c>
      <c r="C109" s="119" t="s">
        <v>131</v>
      </c>
      <c r="D109" s="119" t="s">
        <v>131</v>
      </c>
      <c r="E109" s="126" t="s">
        <v>131</v>
      </c>
      <c r="F109" s="141" t="s">
        <v>131</v>
      </c>
      <c r="G109" s="141" t="s">
        <v>131</v>
      </c>
      <c r="H109" s="141" t="s">
        <v>125</v>
      </c>
      <c r="I109" s="141" t="s">
        <v>131</v>
      </c>
      <c r="J109" s="141" t="s">
        <v>131</v>
      </c>
      <c r="K109" s="141" t="s">
        <v>131</v>
      </c>
      <c r="L109" s="141" t="s">
        <v>125</v>
      </c>
      <c r="M109" s="141" t="s">
        <v>125</v>
      </c>
      <c r="N109" s="141" t="s">
        <v>125</v>
      </c>
      <c r="O109" s="141" t="s">
        <v>135</v>
      </c>
      <c r="P109" s="141" t="s">
        <v>131</v>
      </c>
      <c r="Q109" s="141" t="s">
        <v>125</v>
      </c>
      <c r="R109" s="141" t="s">
        <v>131</v>
      </c>
      <c r="S109" s="141" t="s">
        <v>125</v>
      </c>
      <c r="T109" s="141" t="s">
        <v>131</v>
      </c>
      <c r="U109" s="141" t="s">
        <v>131</v>
      </c>
      <c r="V109" s="141" t="s">
        <v>125</v>
      </c>
      <c r="W109" s="141" t="s">
        <v>131</v>
      </c>
      <c r="X109" s="119" t="s">
        <v>135</v>
      </c>
      <c r="Y109" s="119" t="s">
        <v>131</v>
      </c>
      <c r="Z109" s="119" t="s">
        <v>131</v>
      </c>
      <c r="AA109" s="141" t="s">
        <v>135</v>
      </c>
      <c r="AB109" s="141" t="s">
        <v>131</v>
      </c>
      <c r="AC109" s="141" t="s">
        <v>135</v>
      </c>
      <c r="AD109" s="141" t="s">
        <v>131</v>
      </c>
      <c r="AE109" s="141" t="s">
        <v>125</v>
      </c>
      <c r="AF109" s="141" t="s">
        <v>131</v>
      </c>
      <c r="AG109" s="141" t="s">
        <v>131</v>
      </c>
      <c r="AH109" s="141" t="s">
        <v>131</v>
      </c>
      <c r="AI109" s="141" t="s">
        <v>125</v>
      </c>
      <c r="AJ109" s="141" t="s">
        <v>135</v>
      </c>
      <c r="AK109" s="141" t="s">
        <v>135</v>
      </c>
      <c r="AL109" s="141" t="s">
        <v>135</v>
      </c>
    </row>
    <row r="110" spans="2:39" x14ac:dyDescent="0.35">
      <c r="C110" s="120">
        <v>8</v>
      </c>
      <c r="D110" s="120">
        <v>8</v>
      </c>
      <c r="E110" s="120">
        <v>8</v>
      </c>
      <c r="F110" s="120">
        <v>8</v>
      </c>
      <c r="G110" s="120">
        <v>8</v>
      </c>
      <c r="H110" s="120">
        <v>4</v>
      </c>
      <c r="I110" s="120">
        <v>8</v>
      </c>
      <c r="J110" s="120">
        <v>8</v>
      </c>
      <c r="K110" s="120">
        <v>8</v>
      </c>
      <c r="L110" s="120">
        <v>4</v>
      </c>
      <c r="M110" s="120">
        <v>4</v>
      </c>
      <c r="N110" s="120">
        <v>4</v>
      </c>
      <c r="O110" s="120">
        <v>8</v>
      </c>
      <c r="P110" s="120">
        <v>8</v>
      </c>
      <c r="Q110" s="120">
        <v>4</v>
      </c>
      <c r="R110" s="120">
        <v>8</v>
      </c>
      <c r="S110" s="120">
        <v>4</v>
      </c>
      <c r="T110" s="120">
        <v>8</v>
      </c>
      <c r="U110" s="120">
        <v>8</v>
      </c>
      <c r="V110" s="120">
        <v>4</v>
      </c>
      <c r="W110" s="120">
        <v>8</v>
      </c>
      <c r="X110" s="120">
        <v>10</v>
      </c>
      <c r="Y110" s="120">
        <v>8</v>
      </c>
      <c r="Z110" s="120">
        <v>8</v>
      </c>
      <c r="AA110" s="120">
        <v>10</v>
      </c>
      <c r="AB110" s="120">
        <v>8</v>
      </c>
      <c r="AC110" s="120">
        <v>10</v>
      </c>
      <c r="AD110" s="120">
        <v>8</v>
      </c>
      <c r="AE110" s="120">
        <v>4</v>
      </c>
      <c r="AF110" s="120">
        <v>8</v>
      </c>
      <c r="AG110" s="120">
        <v>8</v>
      </c>
      <c r="AH110" s="120">
        <v>8</v>
      </c>
      <c r="AI110" s="120">
        <v>4</v>
      </c>
      <c r="AJ110" s="120">
        <v>10</v>
      </c>
      <c r="AK110" s="120">
        <v>10</v>
      </c>
      <c r="AL110" s="120">
        <v>10</v>
      </c>
    </row>
    <row r="111" spans="2:39" x14ac:dyDescent="0.35">
      <c r="B111" s="3">
        <v>11</v>
      </c>
      <c r="C111" s="120" t="str">
        <f t="shared" ref="C111:V111" si="81">C25</f>
        <v>De 2 a 3 días por semana</v>
      </c>
      <c r="D111" s="120" t="str">
        <f t="shared" si="81"/>
        <v>De 2 a 3 días por semana</v>
      </c>
      <c r="E111" s="120" t="str">
        <f t="shared" si="81"/>
        <v>De 4 a 6 días por semana</v>
      </c>
      <c r="F111" s="120" t="str">
        <f t="shared" si="81"/>
        <v>De 4 a 6 días por semana</v>
      </c>
      <c r="G111" s="120" t="str">
        <f t="shared" si="81"/>
        <v>De 4 a 6 días por semana</v>
      </c>
      <c r="H111" s="120" t="str">
        <f t="shared" si="81"/>
        <v>De 4 a 6 días por semana</v>
      </c>
      <c r="I111" s="120" t="str">
        <f t="shared" si="81"/>
        <v>De 4 a 6 días por semana</v>
      </c>
      <c r="J111" s="120" t="str">
        <f t="shared" si="81"/>
        <v>De 4 a 6 días por semana</v>
      </c>
      <c r="K111" s="120" t="str">
        <f t="shared" si="81"/>
        <v>De 4 a 6 días por semana</v>
      </c>
      <c r="L111" s="120" t="str">
        <f t="shared" si="81"/>
        <v>De 4 a 6 días por semana</v>
      </c>
      <c r="M111" s="120" t="str">
        <f t="shared" si="81"/>
        <v>De 2 a 3 días por semana</v>
      </c>
      <c r="N111" s="120" t="str">
        <f t="shared" si="81"/>
        <v>De 2 a 3 días por semana</v>
      </c>
      <c r="O111" s="120" t="str">
        <f t="shared" si="81"/>
        <v>De 2 a 3 días por semana</v>
      </c>
      <c r="P111" s="120" t="str">
        <f t="shared" si="81"/>
        <v>De 2 a 3 días por semana</v>
      </c>
      <c r="Q111" s="120" t="str">
        <f t="shared" si="81"/>
        <v>De 2 a 3 días por semana</v>
      </c>
      <c r="R111" s="120" t="str">
        <f t="shared" si="81"/>
        <v>De 2 a 3 días por semana</v>
      </c>
      <c r="S111" s="120" t="str">
        <f t="shared" si="81"/>
        <v>De 2 a 3 días por semana</v>
      </c>
      <c r="T111" s="120" t="str">
        <f t="shared" si="81"/>
        <v>De 4 a 6 días por semana</v>
      </c>
      <c r="U111" s="120" t="str">
        <f t="shared" si="81"/>
        <v>De 4 a 6 días por semana</v>
      </c>
      <c r="V111" s="120" t="str">
        <f t="shared" si="81"/>
        <v>De 2 a 3 días por semana</v>
      </c>
      <c r="W111" s="120" t="str">
        <f t="shared" ref="W111:AL111" si="82">W25</f>
        <v>De 4 a 6 días por semana</v>
      </c>
      <c r="X111" s="120" t="str">
        <f t="shared" si="82"/>
        <v>De 4 a 6 días por semana</v>
      </c>
      <c r="Y111" s="120" t="str">
        <f t="shared" si="82"/>
        <v>De 4 a 6 días por semana</v>
      </c>
      <c r="Z111" s="120" t="str">
        <f t="shared" si="82"/>
        <v>De 2 a 3 días por semana</v>
      </c>
      <c r="AA111" s="120" t="str">
        <f t="shared" si="82"/>
        <v>De 4 a 6 días por semana</v>
      </c>
      <c r="AB111" s="120" t="str">
        <f t="shared" si="82"/>
        <v>De 4 a 6 días por semana</v>
      </c>
      <c r="AC111" s="120" t="str">
        <f t="shared" si="82"/>
        <v>Todos los días de la semana</v>
      </c>
      <c r="AD111" s="120" t="str">
        <f t="shared" si="82"/>
        <v>De 4 a 6 días por semana</v>
      </c>
      <c r="AE111" s="120" t="str">
        <f t="shared" si="82"/>
        <v>De 4 a 6 días por semana</v>
      </c>
      <c r="AF111" s="120" t="str">
        <f t="shared" si="82"/>
        <v>De 4 a 6 días por semana</v>
      </c>
      <c r="AG111" s="120" t="str">
        <f t="shared" si="82"/>
        <v>Todos los días de la semana</v>
      </c>
      <c r="AH111" s="120" t="str">
        <f t="shared" si="82"/>
        <v>Todos los días de la semana</v>
      </c>
      <c r="AI111" s="120" t="str">
        <f t="shared" si="82"/>
        <v>De 4 a 6 días por semana</v>
      </c>
      <c r="AJ111" s="120" t="str">
        <f t="shared" si="82"/>
        <v>De 4 a 6 días por semana</v>
      </c>
      <c r="AK111" s="120" t="str">
        <f t="shared" si="82"/>
        <v>De 2 a 3 días por semana</v>
      </c>
      <c r="AL111" s="120" t="str">
        <f t="shared" si="82"/>
        <v>De 2 a 3 días por semana</v>
      </c>
    </row>
    <row r="112" spans="2:39" x14ac:dyDescent="0.35">
      <c r="C112" s="120">
        <f t="shared" ref="C112:V112" si="83">IF(C111=$AO$24,1,IF(C111=$AO$25,3,IF(C111=$AO$26,5,IF(C111=$AO$27,7,0))))</f>
        <v>3</v>
      </c>
      <c r="D112" s="120">
        <f t="shared" si="83"/>
        <v>3</v>
      </c>
      <c r="E112" s="120">
        <f t="shared" si="83"/>
        <v>5</v>
      </c>
      <c r="F112" s="120">
        <f t="shared" si="83"/>
        <v>5</v>
      </c>
      <c r="G112" s="120">
        <f t="shared" si="83"/>
        <v>5</v>
      </c>
      <c r="H112" s="120">
        <f t="shared" si="83"/>
        <v>5</v>
      </c>
      <c r="I112" s="120">
        <f t="shared" si="83"/>
        <v>5</v>
      </c>
      <c r="J112" s="120">
        <f t="shared" si="83"/>
        <v>5</v>
      </c>
      <c r="K112" s="120">
        <f t="shared" si="83"/>
        <v>5</v>
      </c>
      <c r="L112" s="120">
        <f t="shared" si="83"/>
        <v>5</v>
      </c>
      <c r="M112" s="120">
        <f t="shared" si="83"/>
        <v>3</v>
      </c>
      <c r="N112" s="120">
        <f t="shared" si="83"/>
        <v>3</v>
      </c>
      <c r="O112" s="120">
        <f t="shared" si="83"/>
        <v>3</v>
      </c>
      <c r="P112" s="120">
        <f t="shared" si="83"/>
        <v>3</v>
      </c>
      <c r="Q112" s="120">
        <f t="shared" si="83"/>
        <v>3</v>
      </c>
      <c r="R112" s="120">
        <f t="shared" si="83"/>
        <v>3</v>
      </c>
      <c r="S112" s="120">
        <f t="shared" si="83"/>
        <v>3</v>
      </c>
      <c r="T112" s="120">
        <f t="shared" si="83"/>
        <v>5</v>
      </c>
      <c r="U112" s="120">
        <f t="shared" si="83"/>
        <v>5</v>
      </c>
      <c r="V112" s="120">
        <f t="shared" si="83"/>
        <v>3</v>
      </c>
      <c r="W112" s="120">
        <f t="shared" ref="W112:AL112" si="84">IF(W111=$AO$24,1,IF(W111=$AO$25,3,IF(W111=$AO$26,5,IF(W111=$AO$27,7,0))))</f>
        <v>5</v>
      </c>
      <c r="X112" s="120">
        <f t="shared" si="84"/>
        <v>5</v>
      </c>
      <c r="Y112" s="120">
        <f t="shared" si="84"/>
        <v>5</v>
      </c>
      <c r="Z112" s="120">
        <f t="shared" si="84"/>
        <v>3</v>
      </c>
      <c r="AA112" s="120">
        <f t="shared" si="84"/>
        <v>5</v>
      </c>
      <c r="AB112" s="120">
        <f t="shared" si="84"/>
        <v>5</v>
      </c>
      <c r="AC112" s="120">
        <f t="shared" si="84"/>
        <v>7</v>
      </c>
      <c r="AD112" s="120">
        <f t="shared" si="84"/>
        <v>5</v>
      </c>
      <c r="AE112" s="120">
        <f t="shared" si="84"/>
        <v>5</v>
      </c>
      <c r="AF112" s="120">
        <f t="shared" si="84"/>
        <v>5</v>
      </c>
      <c r="AG112" s="120">
        <f t="shared" si="84"/>
        <v>7</v>
      </c>
      <c r="AH112" s="120">
        <f t="shared" si="84"/>
        <v>7</v>
      </c>
      <c r="AI112" s="120">
        <f t="shared" si="84"/>
        <v>5</v>
      </c>
      <c r="AJ112" s="120">
        <f t="shared" si="84"/>
        <v>5</v>
      </c>
      <c r="AK112" s="120">
        <f t="shared" si="84"/>
        <v>3</v>
      </c>
      <c r="AL112" s="120">
        <f t="shared" si="84"/>
        <v>3</v>
      </c>
    </row>
    <row r="113" spans="2:38" x14ac:dyDescent="0.35">
      <c r="B113" s="3" t="s">
        <v>479</v>
      </c>
      <c r="C113" s="120">
        <f t="shared" ref="C113:V113" si="85">C34/(C$112*C$110*4.33)</f>
        <v>4618.9376443418014</v>
      </c>
      <c r="D113" s="120">
        <f t="shared" si="85"/>
        <v>5292.5327174749809</v>
      </c>
      <c r="E113" s="120">
        <f t="shared" si="85"/>
        <v>3060.0461893764436</v>
      </c>
      <c r="F113" s="120">
        <f t="shared" si="85"/>
        <v>6639.72286374134</v>
      </c>
      <c r="G113" s="120">
        <f t="shared" si="85"/>
        <v>4272.5173210161665</v>
      </c>
      <c r="H113" s="120">
        <f t="shared" si="85"/>
        <v>7505.7736720554276</v>
      </c>
      <c r="I113" s="120">
        <f t="shared" si="85"/>
        <v>1327.944572748268</v>
      </c>
      <c r="J113" s="120">
        <f t="shared" si="85"/>
        <v>3060.0461893764436</v>
      </c>
      <c r="K113" s="120">
        <f t="shared" si="85"/>
        <v>2222.8637413394922</v>
      </c>
      <c r="L113" s="120">
        <f t="shared" si="85"/>
        <v>5427.2517321016167</v>
      </c>
      <c r="M113" s="120">
        <f t="shared" si="85"/>
        <v>9622.7867590454189</v>
      </c>
      <c r="N113" s="120">
        <f t="shared" si="85"/>
        <v>17321.016166281755</v>
      </c>
      <c r="O113" s="120">
        <f t="shared" si="85"/>
        <v>4618.9376443418014</v>
      </c>
      <c r="P113" s="120">
        <f t="shared" si="85"/>
        <v>9045.4195535026938</v>
      </c>
      <c r="Q113" s="120">
        <f t="shared" si="85"/>
        <v>15781.370284834487</v>
      </c>
      <c r="R113" s="120">
        <f t="shared" si="85"/>
        <v>7890.6851424172437</v>
      </c>
      <c r="S113" s="120">
        <f t="shared" si="85"/>
        <v>9622.7867590454189</v>
      </c>
      <c r="T113" s="120">
        <f t="shared" si="85"/>
        <v>4849.8845265588916</v>
      </c>
      <c r="U113" s="120">
        <f t="shared" si="85"/>
        <v>4157.0438799076219</v>
      </c>
      <c r="V113" s="120">
        <f t="shared" si="85"/>
        <v>11354.888375673594</v>
      </c>
      <c r="W113" s="120">
        <f t="shared" ref="W113:AL113" si="86">W34/(W$112*W$110*4.33)</f>
        <v>4734.4110854503469</v>
      </c>
      <c r="X113" s="120">
        <f t="shared" si="86"/>
        <v>2725.1732101616626</v>
      </c>
      <c r="Y113" s="120">
        <f t="shared" si="86"/>
        <v>4792.1478060046193</v>
      </c>
      <c r="Z113" s="120">
        <f t="shared" si="86"/>
        <v>10103.926096997689</v>
      </c>
      <c r="AA113" s="120">
        <f t="shared" si="86"/>
        <v>4157.043879907621</v>
      </c>
      <c r="AB113" s="120">
        <f t="shared" si="86"/>
        <v>4849.8845265588916</v>
      </c>
      <c r="AC113" s="120">
        <f t="shared" si="86"/>
        <v>3497.1956450016492</v>
      </c>
      <c r="AD113" s="120">
        <f t="shared" si="86"/>
        <v>7274.8267898383374</v>
      </c>
      <c r="AE113" s="120">
        <f t="shared" si="86"/>
        <v>13279.44572748268</v>
      </c>
      <c r="AF113" s="120">
        <f t="shared" si="86"/>
        <v>7794.4572748267901</v>
      </c>
      <c r="AG113" s="120">
        <f t="shared" si="86"/>
        <v>5196.3048498845264</v>
      </c>
      <c r="AH113" s="120">
        <f t="shared" si="86"/>
        <v>5155.0643352029028</v>
      </c>
      <c r="AI113" s="120">
        <f t="shared" si="86"/>
        <v>13279.44572748268</v>
      </c>
      <c r="AJ113" s="120">
        <f t="shared" si="86"/>
        <v>6651.2702078521943</v>
      </c>
      <c r="AK113" s="120">
        <f t="shared" si="86"/>
        <v>3618.1678214010776</v>
      </c>
      <c r="AL113" s="120">
        <f t="shared" si="86"/>
        <v>3849.1147036181678</v>
      </c>
    </row>
    <row r="114" spans="2:38" x14ac:dyDescent="0.35">
      <c r="B114" s="3" t="s">
        <v>480</v>
      </c>
      <c r="C114" s="120">
        <f t="shared" ref="C114:V114" si="87">C35/(C$112*C$110*4.33)</f>
        <v>769.82294072363356</v>
      </c>
      <c r="D114" s="120">
        <f t="shared" si="87"/>
        <v>673.59507313317931</v>
      </c>
      <c r="E114" s="120">
        <f t="shared" si="87"/>
        <v>750.57736720554283</v>
      </c>
      <c r="F114" s="120">
        <f t="shared" si="87"/>
        <v>1443.4180138568131</v>
      </c>
      <c r="G114" s="120">
        <f t="shared" si="87"/>
        <v>519.63048498845274</v>
      </c>
      <c r="H114" s="120">
        <f t="shared" si="87"/>
        <v>808.31408775981527</v>
      </c>
      <c r="I114" s="120">
        <f t="shared" si="87"/>
        <v>288.68360277136259</v>
      </c>
      <c r="J114" s="120">
        <f t="shared" si="87"/>
        <v>288.68360277136259</v>
      </c>
      <c r="K114" s="120">
        <f t="shared" si="87"/>
        <v>202.07852193995382</v>
      </c>
      <c r="L114" s="120">
        <f t="shared" si="87"/>
        <v>4618.9376443418014</v>
      </c>
      <c r="M114" s="120">
        <f t="shared" si="87"/>
        <v>3849.1147036181678</v>
      </c>
      <c r="N114" s="120">
        <f t="shared" si="87"/>
        <v>3849.1147036181678</v>
      </c>
      <c r="O114" s="120">
        <f t="shared" si="87"/>
        <v>769.82294072363356</v>
      </c>
      <c r="P114" s="120">
        <f t="shared" si="87"/>
        <v>1347.1901462663586</v>
      </c>
      <c r="Q114" s="120">
        <f t="shared" si="87"/>
        <v>2309.4688221709007</v>
      </c>
      <c r="R114" s="120">
        <f t="shared" si="87"/>
        <v>1154.7344110854503</v>
      </c>
      <c r="S114" s="120">
        <f t="shared" si="87"/>
        <v>3849.1147036181678</v>
      </c>
      <c r="T114" s="120">
        <f t="shared" si="87"/>
        <v>808.31408775981527</v>
      </c>
      <c r="U114" s="120">
        <f t="shared" si="87"/>
        <v>692.84064665127028</v>
      </c>
      <c r="V114" s="120">
        <f t="shared" si="87"/>
        <v>1732.1016166281754</v>
      </c>
      <c r="W114" s="120">
        <f t="shared" ref="W114:AL114" si="88">W35/(W$112*W$110*4.33)</f>
        <v>692.84064665127028</v>
      </c>
      <c r="X114" s="120">
        <f t="shared" si="88"/>
        <v>415.70438799076214</v>
      </c>
      <c r="Y114" s="120">
        <f t="shared" si="88"/>
        <v>750.57736720554283</v>
      </c>
      <c r="Z114" s="120">
        <f t="shared" si="88"/>
        <v>1443.4180138568129</v>
      </c>
      <c r="AA114" s="120">
        <f t="shared" si="88"/>
        <v>461.89376443418013</v>
      </c>
      <c r="AB114" s="120">
        <f t="shared" si="88"/>
        <v>808.31408775981527</v>
      </c>
      <c r="AC114" s="120">
        <f t="shared" si="88"/>
        <v>527.87858792477721</v>
      </c>
      <c r="AD114" s="120">
        <f t="shared" si="88"/>
        <v>1212.4711316397229</v>
      </c>
      <c r="AE114" s="120">
        <f t="shared" si="88"/>
        <v>2309.4688221709007</v>
      </c>
      <c r="AF114" s="120">
        <f t="shared" si="88"/>
        <v>1732.1016166281756</v>
      </c>
      <c r="AG114" s="120">
        <f t="shared" si="88"/>
        <v>824.81029363246444</v>
      </c>
      <c r="AH114" s="120">
        <f t="shared" si="88"/>
        <v>1031.0128670405807</v>
      </c>
      <c r="AI114" s="120">
        <f t="shared" si="88"/>
        <v>2193.9953810623556</v>
      </c>
      <c r="AJ114" s="120">
        <f t="shared" si="88"/>
        <v>184.75750577367205</v>
      </c>
      <c r="AK114" s="120">
        <f t="shared" si="88"/>
        <v>538.87605850654347</v>
      </c>
      <c r="AL114" s="120">
        <f t="shared" si="88"/>
        <v>615.85835257890687</v>
      </c>
    </row>
    <row r="115" spans="2:38" x14ac:dyDescent="0.35">
      <c r="B115" s="3" t="s">
        <v>481</v>
      </c>
      <c r="C115" s="120">
        <f t="shared" ref="C115:V115" si="89">C36/(C$112*C$110*4.33)</f>
        <v>3849.1147036181678</v>
      </c>
      <c r="D115" s="120">
        <f t="shared" si="89"/>
        <v>4618.9376443418014</v>
      </c>
      <c r="E115" s="120">
        <f t="shared" si="89"/>
        <v>2309.4688221709007</v>
      </c>
      <c r="F115" s="120">
        <f t="shared" si="89"/>
        <v>5196.3048498845264</v>
      </c>
      <c r="G115" s="120">
        <f t="shared" si="89"/>
        <v>3752.8868360277138</v>
      </c>
      <c r="H115" s="120">
        <f t="shared" si="89"/>
        <v>6697.4595842956123</v>
      </c>
      <c r="I115" s="120">
        <f t="shared" si="89"/>
        <v>1039.2609699769055</v>
      </c>
      <c r="J115" s="120">
        <f t="shared" si="89"/>
        <v>2771.3625866050811</v>
      </c>
      <c r="K115" s="120">
        <f t="shared" si="89"/>
        <v>2020.7852193995382</v>
      </c>
      <c r="L115" s="120">
        <f t="shared" si="89"/>
        <v>808.31408775981527</v>
      </c>
      <c r="M115" s="120">
        <f t="shared" si="89"/>
        <v>5773.6720554272515</v>
      </c>
      <c r="N115" s="120">
        <f t="shared" si="89"/>
        <v>13471.901462663587</v>
      </c>
      <c r="O115" s="120">
        <f t="shared" si="89"/>
        <v>3849.1147036181678</v>
      </c>
      <c r="P115" s="120">
        <f t="shared" si="89"/>
        <v>7698.2294072363356</v>
      </c>
      <c r="Q115" s="120">
        <f t="shared" si="89"/>
        <v>13471.901462663587</v>
      </c>
      <c r="R115" s="120">
        <f t="shared" si="89"/>
        <v>6735.9507313317936</v>
      </c>
      <c r="S115" s="120">
        <f t="shared" si="89"/>
        <v>5773.6720554272515</v>
      </c>
      <c r="T115" s="120">
        <f t="shared" si="89"/>
        <v>4041.5704387990763</v>
      </c>
      <c r="U115" s="120">
        <f t="shared" si="89"/>
        <v>3464.2032332563513</v>
      </c>
      <c r="V115" s="120">
        <f t="shared" si="89"/>
        <v>9622.7867590454189</v>
      </c>
      <c r="W115" s="120">
        <f t="shared" ref="W115:AL115" si="90">W36/(W$112*W$110*4.33)</f>
        <v>4041.5704387990763</v>
      </c>
      <c r="X115" s="120">
        <f t="shared" si="90"/>
        <v>2309.4688221709007</v>
      </c>
      <c r="Y115" s="120">
        <f t="shared" si="90"/>
        <v>4041.5704387990763</v>
      </c>
      <c r="Z115" s="120">
        <f t="shared" si="90"/>
        <v>8660.5080831408777</v>
      </c>
      <c r="AA115" s="120">
        <f t="shared" si="90"/>
        <v>3695.150115473441</v>
      </c>
      <c r="AB115" s="120">
        <f t="shared" si="90"/>
        <v>4041.5704387990763</v>
      </c>
      <c r="AC115" s="120">
        <f t="shared" si="90"/>
        <v>2969.3170570768721</v>
      </c>
      <c r="AD115" s="120">
        <f t="shared" si="90"/>
        <v>6062.3556581986149</v>
      </c>
      <c r="AE115" s="120">
        <f t="shared" si="90"/>
        <v>10969.97690531178</v>
      </c>
      <c r="AF115" s="120">
        <f t="shared" si="90"/>
        <v>6062.3556581986149</v>
      </c>
      <c r="AG115" s="120">
        <f t="shared" si="90"/>
        <v>4371.4945562520616</v>
      </c>
      <c r="AH115" s="120">
        <f t="shared" si="90"/>
        <v>4124.0514681623226</v>
      </c>
      <c r="AI115" s="120">
        <f t="shared" si="90"/>
        <v>11085.450346420324</v>
      </c>
      <c r="AJ115" s="120">
        <f t="shared" si="90"/>
        <v>6466.5127020785221</v>
      </c>
      <c r="AK115" s="120">
        <f t="shared" si="90"/>
        <v>3079.2917628945343</v>
      </c>
      <c r="AL115" s="120">
        <f t="shared" si="90"/>
        <v>3233.2563510392606</v>
      </c>
    </row>
  </sheetData>
  <mergeCells count="9">
    <mergeCell ref="D8:K8"/>
    <mergeCell ref="B19:B20"/>
    <mergeCell ref="A2:B7"/>
    <mergeCell ref="A86:A93"/>
    <mergeCell ref="A10:A17"/>
    <mergeCell ref="A29:A57"/>
    <mergeCell ref="A59:A62"/>
    <mergeCell ref="A19:A26"/>
    <mergeCell ref="A64:A84"/>
  </mergeCells>
  <phoneticPr fontId="38" type="noConversion"/>
  <dataValidations count="22">
    <dataValidation type="list" allowBlank="1" showInputMessage="1" showErrorMessage="1" sqref="X84:Y84 AD84:AE84 C26:AL27 C59:AL59 AH76:AL84 C91:AL91 C30:AL30 C22:AL22 C67:AL74 C76:AG83" xr:uid="{66377DCF-E2B0-40D6-9342-87930674B952}">
      <formula1>$AW$9:$AW$10</formula1>
    </dataValidation>
    <dataValidation type="list" allowBlank="1" showInputMessage="1" showErrorMessage="1" sqref="C89:AL89" xr:uid="{D1BEA553-1270-4736-9AD6-E2A7670982FD}">
      <formula1>$BN$9:$BN$13</formula1>
    </dataValidation>
    <dataValidation type="list" allowBlank="1" showInputMessage="1" showErrorMessage="1" sqref="C25:AL25" xr:uid="{3EBF3F05-C9DA-4E37-8BDA-ECA79D19CBCA}">
      <formula1>$AO$24:$AO$27</formula1>
    </dataValidation>
    <dataValidation type="list" allowBlank="1" showInputMessage="1" showErrorMessage="1" sqref="C10:AL10" xr:uid="{B15271B9-D068-490B-84A4-0B9297C5619F}">
      <formula1>$AO$9:$AO$11</formula1>
    </dataValidation>
    <dataValidation type="list" allowBlank="1" showInputMessage="1" showErrorMessage="1" sqref="C16:AL16" xr:uid="{502331EF-8275-49A9-A917-D0E470A7859C}">
      <formula1>$AS$9:$AS$13</formula1>
    </dataValidation>
    <dataValidation type="list" allowBlank="1" showInputMessage="1" showErrorMessage="1" sqref="C21:AL21" xr:uid="{46DE315E-1EF8-4B29-A6D0-DC53A95731A7}">
      <formula1>$AU$9:$AU$11</formula1>
    </dataValidation>
    <dataValidation type="list" allowBlank="1" showInputMessage="1" showErrorMessage="1" sqref="C29:AL29" xr:uid="{DF9FC026-A5D2-4531-BC1E-6B71ABD2F321}">
      <formula1>$AQ$21:$AQ$24</formula1>
    </dataValidation>
    <dataValidation type="list" allowBlank="1" showInputMessage="1" showErrorMessage="1" sqref="C32:AL32" xr:uid="{D3F06518-9120-499E-BB8E-A0D664979C7D}">
      <formula1>$AS$24:$AS$25</formula1>
    </dataValidation>
    <dataValidation type="list" allowBlank="1" showInputMessage="1" showErrorMessage="1" sqref="C62:AL62" xr:uid="{12F7274B-1AB9-4D36-916C-DDE10E67F04E}">
      <formula1>$AU$18:$AU$24</formula1>
    </dataValidation>
    <dataValidation type="list" allowBlank="1" showInputMessage="1" showErrorMessage="1" sqref="C17:AL17" xr:uid="{98629CF8-20E0-46F9-88FA-ADCD51023909}">
      <formula1>$BA$9:$BA$17</formula1>
    </dataValidation>
    <dataValidation type="list" allowBlank="1" showInputMessage="1" showErrorMessage="1" sqref="C24:AL24 C109:AL109" xr:uid="{013C8BCB-CB57-42F2-9C6D-130A5015F258}">
      <formula1>$AO$17:$AO$20</formula1>
    </dataValidation>
    <dataValidation type="list" allowBlank="1" showInputMessage="1" showErrorMessage="1" sqref="C31:AL31" xr:uid="{A2B7D0FF-447F-45E5-B50B-1AD348C7B72E}">
      <formula1>$AS$18:$AS$20</formula1>
    </dataValidation>
    <dataValidation type="list" allowBlank="1" showInputMessage="1" showErrorMessage="1" sqref="C12:AL12" xr:uid="{CBCB8B8D-DC8A-4E16-A44D-CFBA17B66067}">
      <formula1>$AY$9:$AY$21</formula1>
    </dataValidation>
    <dataValidation type="list" allowBlank="1" showInputMessage="1" showErrorMessage="1" sqref="C19:AL20" xr:uid="{B943E833-E5F6-45A5-A2E3-F3ED00820026}">
      <formula1>$AQ$9:$AQ$17</formula1>
    </dataValidation>
    <dataValidation type="list" allowBlank="1" showInputMessage="1" showErrorMessage="1" sqref="C23:AL23" xr:uid="{8619F3AD-C37A-4677-916E-5F70CD808AB8}">
      <formula1>$BB$9:$BB$13</formula1>
    </dataValidation>
    <dataValidation type="list" allowBlank="1" showInputMessage="1" showErrorMessage="1" sqref="C57:AL57" xr:uid="{9E10F409-B587-426C-9B36-2328D3D474AB}">
      <formula1>$BC$9:$BC$15</formula1>
    </dataValidation>
    <dataValidation type="list" allowBlank="1" showInputMessage="1" showErrorMessage="1" sqref="C60:AL60" xr:uid="{6883583B-4EE0-4B06-B84D-6E6474A38996}">
      <formula1>$BE$9:$BE$18</formula1>
    </dataValidation>
    <dataValidation type="list" allowBlank="1" showInputMessage="1" showErrorMessage="1" sqref="C86:AL86" xr:uid="{D205B92D-F8C2-42D1-A059-907914EAADBD}">
      <formula1>$BG$9:$BG$16</formula1>
    </dataValidation>
    <dataValidation type="list" allowBlank="1" showInputMessage="1" showErrorMessage="1" sqref="C87:AL87" xr:uid="{DA08A0FA-576B-46F2-979F-55AAA63C1E8C}">
      <formula1>$BJ$9:$BJ$16</formula1>
    </dataValidation>
    <dataValidation type="list" allowBlank="1" showInputMessage="1" showErrorMessage="1" sqref="C88:AL88" xr:uid="{6509C493-35FF-454C-8809-7072F98D8ED4}">
      <formula1>$BL$9:$BL$19</formula1>
    </dataValidation>
    <dataValidation type="list" allowBlank="1" showInputMessage="1" showErrorMessage="1" sqref="C92:AL92" xr:uid="{2A9214E9-4DBB-46C6-9ABF-BD2450330014}">
      <formula1>$BP$9:$BP$16</formula1>
    </dataValidation>
    <dataValidation type="list" allowBlank="1" showInputMessage="1" showErrorMessage="1" sqref="C93:AL93" xr:uid="{C5CD52EF-1FE1-42E4-8243-0FBBE204ECAA}">
      <formula1>$BR$9:$BR$16</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BC80B-DA99-4F59-9145-06FEECCC24F7}">
  <dimension ref="A1:BL225"/>
  <sheetViews>
    <sheetView showGridLines="0" tabSelected="1" topLeftCell="A127" zoomScale="50" zoomScaleNormal="70" workbookViewId="0">
      <selection activeCell="J146" sqref="J146:K153"/>
    </sheetView>
  </sheetViews>
  <sheetFormatPr defaultColWidth="9.1796875" defaultRowHeight="14" x14ac:dyDescent="0.35"/>
  <cols>
    <col min="1" max="1" width="4.81640625" style="1" customWidth="1"/>
    <col min="2" max="2" width="33.453125" style="1" customWidth="1"/>
    <col min="3" max="3" width="25.1796875" style="69" customWidth="1"/>
    <col min="4" max="4" width="86.54296875" style="1" customWidth="1"/>
    <col min="5" max="5" width="45.1796875" style="1" customWidth="1"/>
    <col min="6" max="6" width="35.453125" style="1" customWidth="1"/>
    <col min="7" max="7" width="40.453125" style="1" customWidth="1"/>
    <col min="8" max="8" width="33.453125" style="1" customWidth="1"/>
    <col min="9" max="9" width="41.1796875" style="1" customWidth="1"/>
    <col min="10" max="12" width="31.453125" style="1" customWidth="1"/>
    <col min="13" max="13" width="30.1796875" style="1" customWidth="1"/>
    <col min="14" max="16384" width="9.1796875" style="1"/>
  </cols>
  <sheetData>
    <row r="1" spans="1:11" ht="15" x14ac:dyDescent="0.35">
      <c r="B1" s="12" t="s">
        <v>223</v>
      </c>
      <c r="C1" s="57"/>
      <c r="D1" s="12"/>
      <c r="E1" s="12"/>
      <c r="F1" s="12"/>
      <c r="G1" s="12"/>
    </row>
    <row r="2" spans="1:11" ht="15" x14ac:dyDescent="0.35">
      <c r="B2" s="13" t="s">
        <v>224</v>
      </c>
      <c r="C2" s="58"/>
      <c r="D2" s="12"/>
      <c r="E2" s="12"/>
      <c r="F2" s="12"/>
      <c r="G2" s="12"/>
    </row>
    <row r="3" spans="1:11" ht="15" x14ac:dyDescent="0.35">
      <c r="B3" s="13" t="s">
        <v>225</v>
      </c>
      <c r="C3" s="58"/>
      <c r="D3" s="12"/>
      <c r="E3" s="12"/>
      <c r="F3" s="12"/>
      <c r="G3" s="12"/>
    </row>
    <row r="4" spans="1:11" ht="15" x14ac:dyDescent="0.35">
      <c r="B4" s="79" t="s">
        <v>226</v>
      </c>
      <c r="C4" s="58"/>
      <c r="D4" s="12"/>
      <c r="E4" s="12"/>
      <c r="F4" s="12"/>
      <c r="G4" s="12"/>
    </row>
    <row r="5" spans="1:11" ht="15" x14ac:dyDescent="0.35">
      <c r="B5" s="79" t="s">
        <v>227</v>
      </c>
      <c r="C5" s="58"/>
      <c r="D5" s="12"/>
      <c r="E5" s="12"/>
      <c r="F5" s="12"/>
      <c r="G5" s="12"/>
    </row>
    <row r="6" spans="1:11" ht="15" x14ac:dyDescent="0.35">
      <c r="B6" s="79" t="s">
        <v>228</v>
      </c>
      <c r="C6" s="58"/>
      <c r="D6" s="12"/>
      <c r="E6" s="12"/>
      <c r="F6" s="12"/>
      <c r="G6" s="12"/>
    </row>
    <row r="7" spans="1:11" ht="15" x14ac:dyDescent="0.35">
      <c r="B7" s="13" t="s">
        <v>229</v>
      </c>
      <c r="C7" s="58"/>
      <c r="D7" s="12"/>
      <c r="E7" s="12"/>
      <c r="F7" s="12"/>
      <c r="G7" s="12"/>
    </row>
    <row r="8" spans="1:11" ht="15" x14ac:dyDescent="0.35">
      <c r="B8" s="13" t="s">
        <v>230</v>
      </c>
      <c r="C8" s="58"/>
      <c r="D8" s="12"/>
      <c r="E8" s="12"/>
      <c r="F8" s="12"/>
      <c r="G8" s="12"/>
    </row>
    <row r="9" spans="1:11" x14ac:dyDescent="0.35">
      <c r="C9" s="59"/>
    </row>
    <row r="10" spans="1:11" ht="15" x14ac:dyDescent="0.35">
      <c r="B10" s="80" t="s">
        <v>231</v>
      </c>
      <c r="C10" s="60"/>
      <c r="D10" s="101"/>
    </row>
    <row r="11" spans="1:11" customFormat="1" ht="14.5" x14ac:dyDescent="0.35"/>
    <row r="12" spans="1:11" ht="15" x14ac:dyDescent="0.35">
      <c r="B12" s="81" t="s">
        <v>232</v>
      </c>
      <c r="C12" s="61"/>
      <c r="D12" s="102"/>
    </row>
    <row r="13" spans="1:11" ht="14.5" thickBot="1" x14ac:dyDescent="0.4">
      <c r="A13" s="17"/>
      <c r="B13" s="17"/>
      <c r="C13" s="62"/>
      <c r="D13" s="28"/>
      <c r="E13" s="28"/>
      <c r="F13" s="28"/>
      <c r="G13" s="28"/>
      <c r="H13" s="28"/>
      <c r="I13" s="28"/>
      <c r="J13" s="28"/>
      <c r="K13" s="28"/>
    </row>
    <row r="14" spans="1:11" x14ac:dyDescent="0.35">
      <c r="A14" s="16"/>
      <c r="B14" s="16"/>
      <c r="C14" s="63"/>
    </row>
    <row r="15" spans="1:11" ht="25" x14ac:dyDescent="0.35">
      <c r="B15" s="40" t="s">
        <v>233</v>
      </c>
      <c r="C15" s="64"/>
      <c r="D15" s="41"/>
      <c r="E15" s="41"/>
      <c r="F15" s="41"/>
      <c r="G15" s="41"/>
      <c r="H15" s="41"/>
      <c r="I15" s="41"/>
    </row>
    <row r="16" spans="1:11" s="11" customFormat="1" ht="32.25" customHeight="1" x14ac:dyDescent="0.35">
      <c r="B16" s="35" t="s">
        <v>234</v>
      </c>
      <c r="C16" s="65"/>
      <c r="D16" s="35"/>
      <c r="E16" s="35"/>
      <c r="F16" s="35"/>
      <c r="G16" s="35"/>
      <c r="H16" s="35"/>
      <c r="I16" s="35"/>
    </row>
    <row r="17" spans="2:30" s="11" customFormat="1" ht="15.75" customHeight="1" x14ac:dyDescent="0.35">
      <c r="B17" s="42"/>
      <c r="C17" s="66"/>
      <c r="D17" s="43"/>
      <c r="E17" s="43"/>
      <c r="F17" s="43"/>
      <c r="G17" s="43"/>
    </row>
    <row r="18" spans="2:30" ht="22.5" customHeight="1" x14ac:dyDescent="0.35">
      <c r="B18" s="78" t="s">
        <v>235</v>
      </c>
      <c r="C18" s="78" t="s">
        <v>236</v>
      </c>
      <c r="D18" s="78" t="s">
        <v>237</v>
      </c>
      <c r="E18" s="78" t="s">
        <v>238</v>
      </c>
      <c r="F18" s="221" t="s">
        <v>239</v>
      </c>
      <c r="G18" s="221"/>
      <c r="H18" s="11"/>
      <c r="I18" s="11"/>
      <c r="J18" s="11"/>
      <c r="K18" s="11"/>
      <c r="L18" s="11"/>
      <c r="M18" s="11"/>
      <c r="N18" s="11"/>
      <c r="O18" s="11"/>
      <c r="P18" s="11"/>
      <c r="Q18" s="11"/>
      <c r="R18" s="11"/>
      <c r="S18" s="11"/>
      <c r="T18" s="11"/>
      <c r="U18" s="11"/>
      <c r="V18" s="11"/>
      <c r="W18" s="11"/>
      <c r="X18" s="11"/>
      <c r="Y18" s="11"/>
      <c r="Z18" s="11"/>
      <c r="AA18" s="11"/>
      <c r="AB18" s="11"/>
      <c r="AC18" s="11"/>
      <c r="AD18" s="11"/>
    </row>
    <row r="19" spans="2:30" customFormat="1" ht="22.5" customHeight="1" x14ac:dyDescent="0.35"/>
    <row r="20" spans="2:30" ht="24.75" customHeight="1" x14ac:dyDescent="0.35">
      <c r="B20" s="219" t="s">
        <v>240</v>
      </c>
      <c r="C20" s="67"/>
      <c r="D20" s="26"/>
      <c r="E20" s="92" t="s">
        <v>241</v>
      </c>
      <c r="H20" s="11"/>
      <c r="I20" s="11"/>
      <c r="J20" s="11"/>
      <c r="K20" s="11"/>
      <c r="L20" s="11"/>
      <c r="M20" s="11"/>
      <c r="N20" s="11"/>
      <c r="O20" s="11"/>
      <c r="P20" s="11"/>
      <c r="Q20" s="11"/>
      <c r="R20" s="11"/>
      <c r="S20" s="11"/>
      <c r="T20" s="11"/>
      <c r="U20" s="11"/>
      <c r="V20" s="11"/>
      <c r="W20" s="11"/>
      <c r="X20" s="11"/>
      <c r="Y20" s="11"/>
      <c r="Z20" s="11"/>
      <c r="AA20" s="11"/>
      <c r="AB20" s="11"/>
      <c r="AC20" s="11"/>
      <c r="AD20" s="11"/>
    </row>
    <row r="21" spans="2:30" ht="24.75" customHeight="1" x14ac:dyDescent="0.35">
      <c r="B21" s="219"/>
      <c r="C21" s="67"/>
      <c r="D21" s="26" t="s">
        <v>242</v>
      </c>
      <c r="E21" s="90">
        <v>36</v>
      </c>
      <c r="H21" s="11"/>
      <c r="I21" s="11"/>
      <c r="J21" s="11"/>
      <c r="K21" s="11"/>
      <c r="L21" s="11"/>
      <c r="M21" s="11"/>
      <c r="N21" s="11"/>
      <c r="O21" s="11"/>
      <c r="P21" s="11"/>
      <c r="Q21" s="11"/>
      <c r="R21" s="11"/>
      <c r="S21" s="11"/>
      <c r="T21" s="11"/>
      <c r="U21" s="11"/>
      <c r="V21" s="11"/>
      <c r="W21" s="11"/>
      <c r="X21" s="11"/>
      <c r="Y21" s="11"/>
      <c r="Z21" s="11"/>
      <c r="AA21" s="11"/>
      <c r="AB21" s="11"/>
      <c r="AC21" s="11"/>
      <c r="AD21" s="11"/>
    </row>
    <row r="22" spans="2:30" ht="14.25" customHeight="1" x14ac:dyDescent="0.35">
      <c r="B22" s="220"/>
      <c r="C22" s="67"/>
      <c r="D22" s="10"/>
      <c r="E22" s="10"/>
      <c r="F22" s="10"/>
      <c r="G22" s="10"/>
      <c r="H22" s="11"/>
      <c r="I22" s="11"/>
      <c r="J22" s="11"/>
      <c r="K22" s="11"/>
      <c r="L22" s="11"/>
      <c r="M22" s="11"/>
      <c r="N22" s="11"/>
      <c r="O22" s="11"/>
      <c r="P22" s="11"/>
      <c r="Q22" s="11"/>
      <c r="R22" s="11"/>
      <c r="S22" s="11"/>
      <c r="T22" s="11"/>
      <c r="U22" s="11"/>
      <c r="V22" s="11"/>
      <c r="W22" s="11"/>
      <c r="X22" s="11"/>
      <c r="Y22" s="11"/>
      <c r="Z22" s="11"/>
      <c r="AA22" s="11"/>
      <c r="AB22" s="11"/>
      <c r="AC22" s="11"/>
      <c r="AD22" s="11"/>
    </row>
    <row r="23" spans="2:30" ht="24.75" customHeight="1" x14ac:dyDescent="0.35">
      <c r="B23" s="220"/>
      <c r="C23" s="68" t="s">
        <v>243</v>
      </c>
      <c r="D23" s="39" t="s">
        <v>244</v>
      </c>
      <c r="E23" s="92" t="s">
        <v>241</v>
      </c>
      <c r="F23" s="103"/>
      <c r="G23" s="103"/>
      <c r="H23" s="11"/>
      <c r="I23" s="11"/>
      <c r="J23" s="11"/>
      <c r="K23" s="11"/>
      <c r="L23" s="11"/>
      <c r="M23" s="11"/>
      <c r="N23" s="11"/>
      <c r="O23" s="11"/>
      <c r="P23" s="11"/>
      <c r="Q23" s="11"/>
      <c r="R23" s="11"/>
      <c r="S23" s="11"/>
      <c r="T23" s="11"/>
      <c r="U23" s="11"/>
      <c r="V23" s="11"/>
      <c r="W23" s="11"/>
      <c r="X23" s="11"/>
      <c r="Y23" s="11"/>
      <c r="Z23" s="11"/>
      <c r="AA23" s="11"/>
      <c r="AB23" s="11"/>
      <c r="AC23" s="11"/>
      <c r="AD23" s="11"/>
    </row>
    <row r="24" spans="2:30" ht="24.75" customHeight="1" x14ac:dyDescent="0.35">
      <c r="B24" s="220"/>
      <c r="C24" s="67"/>
      <c r="D24" s="38" t="s">
        <v>47</v>
      </c>
      <c r="E24" s="84">
        <v>17</v>
      </c>
      <c r="F24" s="207" t="s">
        <v>245</v>
      </c>
      <c r="G24" s="208"/>
      <c r="H24" s="11"/>
      <c r="I24" s="11"/>
      <c r="J24" s="11"/>
      <c r="K24" s="11"/>
      <c r="L24" s="11"/>
      <c r="M24" s="11"/>
      <c r="N24" s="11"/>
      <c r="O24" s="11"/>
      <c r="P24" s="11"/>
      <c r="Q24" s="11"/>
      <c r="R24" s="11"/>
      <c r="S24" s="11"/>
      <c r="T24" s="11"/>
      <c r="U24" s="11"/>
      <c r="V24" s="11"/>
      <c r="W24" s="11"/>
      <c r="X24" s="11"/>
      <c r="Y24" s="11"/>
      <c r="Z24" s="11"/>
      <c r="AA24" s="11"/>
      <c r="AB24" s="11"/>
      <c r="AC24" s="11"/>
      <c r="AD24" s="11"/>
    </row>
    <row r="25" spans="2:30" ht="24.75" customHeight="1" x14ac:dyDescent="0.35">
      <c r="B25" s="220"/>
      <c r="C25" s="67"/>
      <c r="D25" s="38" t="s">
        <v>33</v>
      </c>
      <c r="E25" s="84">
        <v>19</v>
      </c>
      <c r="F25" s="209"/>
      <c r="G25" s="210"/>
      <c r="H25" s="11"/>
      <c r="I25" s="11"/>
      <c r="J25" s="11"/>
      <c r="K25" s="11"/>
      <c r="L25" s="11"/>
      <c r="M25" s="11"/>
      <c r="N25" s="11"/>
      <c r="O25" s="11"/>
      <c r="P25" s="11"/>
      <c r="Q25" s="11"/>
      <c r="R25" s="11"/>
      <c r="S25" s="11"/>
      <c r="T25" s="11"/>
      <c r="U25" s="11"/>
      <c r="V25" s="11"/>
      <c r="W25" s="11"/>
      <c r="X25" s="11"/>
      <c r="Y25" s="11"/>
      <c r="Z25" s="11"/>
      <c r="AA25" s="11"/>
      <c r="AB25" s="11"/>
      <c r="AC25" s="11"/>
      <c r="AD25" s="11"/>
    </row>
    <row r="26" spans="2:30" ht="24.75" customHeight="1" x14ac:dyDescent="0.35">
      <c r="B26" s="220"/>
      <c r="C26" s="67"/>
      <c r="D26" s="38" t="s">
        <v>246</v>
      </c>
      <c r="E26" s="90">
        <v>0</v>
      </c>
      <c r="F26" s="211"/>
      <c r="G26" s="212"/>
      <c r="H26" s="11"/>
      <c r="I26" s="11"/>
      <c r="J26" s="11"/>
      <c r="K26" s="11"/>
      <c r="L26" s="11"/>
      <c r="M26" s="11"/>
      <c r="N26" s="11"/>
      <c r="O26" s="11"/>
      <c r="P26" s="11"/>
      <c r="Q26" s="11"/>
      <c r="R26" s="11"/>
      <c r="S26" s="11"/>
      <c r="T26" s="11"/>
      <c r="U26" s="11"/>
      <c r="V26" s="11"/>
      <c r="W26" s="11"/>
      <c r="X26" s="11"/>
      <c r="Y26" s="11"/>
      <c r="Z26" s="11"/>
      <c r="AA26" s="11"/>
      <c r="AB26" s="11"/>
      <c r="AC26" s="11"/>
      <c r="AD26" s="11"/>
    </row>
    <row r="27" spans="2:30" ht="24.75" customHeight="1" x14ac:dyDescent="0.35">
      <c r="B27" s="220"/>
      <c r="C27" s="67"/>
      <c r="D27" s="38"/>
      <c r="E27" s="83" t="str">
        <f>IF(SUM(E24:E26)=$E$21,"Check","Error")</f>
        <v>Check</v>
      </c>
      <c r="F27" s="10"/>
      <c r="G27" s="11"/>
      <c r="H27" s="11"/>
      <c r="I27" s="11"/>
      <c r="J27" s="11"/>
      <c r="K27" s="11"/>
      <c r="L27" s="11"/>
      <c r="M27" s="11"/>
      <c r="N27" s="11"/>
      <c r="O27" s="11"/>
      <c r="P27" s="11"/>
      <c r="Q27" s="11"/>
      <c r="R27" s="11"/>
      <c r="S27" s="11"/>
      <c r="T27" s="11"/>
      <c r="U27" s="11"/>
      <c r="V27" s="11"/>
      <c r="W27" s="11"/>
      <c r="X27" s="11"/>
      <c r="Y27" s="11"/>
      <c r="Z27" s="11"/>
      <c r="AA27" s="11"/>
      <c r="AB27" s="11"/>
      <c r="AC27" s="11"/>
      <c r="AD27" s="11"/>
    </row>
    <row r="28" spans="2:30" ht="14.25" customHeight="1" x14ac:dyDescent="0.35">
      <c r="B28" s="220"/>
      <c r="C28" s="67"/>
      <c r="D28" s="10"/>
      <c r="E28" s="10"/>
      <c r="F28" s="10"/>
      <c r="G28" s="10"/>
      <c r="H28" s="11"/>
      <c r="I28" s="11"/>
      <c r="J28" s="11"/>
      <c r="K28" s="11"/>
      <c r="L28" s="11"/>
      <c r="M28" s="11"/>
      <c r="N28" s="11"/>
      <c r="O28" s="11"/>
      <c r="P28" s="11"/>
      <c r="Q28" s="11"/>
      <c r="R28" s="11"/>
      <c r="S28" s="11"/>
      <c r="T28" s="11"/>
      <c r="U28" s="11"/>
      <c r="V28" s="11"/>
      <c r="W28" s="11"/>
      <c r="X28" s="11"/>
      <c r="Y28" s="11"/>
      <c r="Z28" s="11"/>
      <c r="AA28" s="11"/>
      <c r="AB28" s="11"/>
      <c r="AC28" s="11"/>
      <c r="AD28" s="11"/>
    </row>
    <row r="29" spans="2:30" ht="24" customHeight="1" x14ac:dyDescent="0.35">
      <c r="B29" s="220"/>
      <c r="C29" s="68" t="s">
        <v>247</v>
      </c>
      <c r="D29" s="39" t="s">
        <v>248</v>
      </c>
      <c r="E29" s="92" t="s">
        <v>241</v>
      </c>
      <c r="F29" s="10"/>
      <c r="G29" s="10"/>
      <c r="H29" s="11"/>
      <c r="I29" s="11"/>
      <c r="J29" s="11"/>
      <c r="K29" s="11"/>
      <c r="L29" s="11"/>
      <c r="M29" s="11"/>
      <c r="N29" s="11"/>
      <c r="O29" s="11"/>
      <c r="P29" s="11"/>
      <c r="Q29" s="11"/>
      <c r="R29" s="11"/>
      <c r="S29" s="11"/>
      <c r="T29" s="11"/>
      <c r="U29" s="11"/>
      <c r="V29" s="11"/>
      <c r="W29" s="11"/>
      <c r="X29" s="11"/>
      <c r="Y29" s="11"/>
      <c r="Z29" s="11"/>
      <c r="AA29" s="11"/>
      <c r="AB29" s="11"/>
      <c r="AC29" s="11"/>
      <c r="AD29" s="11"/>
    </row>
    <row r="30" spans="2:30" ht="24" customHeight="1" x14ac:dyDescent="0.35">
      <c r="B30" s="220"/>
      <c r="C30" s="67"/>
      <c r="D30" s="38" t="s">
        <v>249</v>
      </c>
      <c r="E30" s="84">
        <v>22</v>
      </c>
      <c r="F30" s="207" t="s">
        <v>250</v>
      </c>
      <c r="G30" s="208"/>
      <c r="H30" s="11"/>
      <c r="I30" s="11"/>
      <c r="J30" s="11"/>
      <c r="K30" s="11"/>
      <c r="L30" s="11"/>
      <c r="M30" s="11"/>
      <c r="N30" s="11"/>
      <c r="O30" s="11"/>
      <c r="P30" s="11"/>
      <c r="Q30" s="11"/>
      <c r="R30" s="11"/>
      <c r="S30" s="11"/>
      <c r="T30" s="11"/>
      <c r="U30" s="11"/>
      <c r="V30" s="11"/>
      <c r="W30" s="11"/>
      <c r="X30" s="11"/>
      <c r="Y30" s="11"/>
      <c r="Z30" s="11"/>
      <c r="AA30" s="11"/>
      <c r="AB30" s="11"/>
      <c r="AC30" s="11"/>
      <c r="AD30" s="11"/>
    </row>
    <row r="31" spans="2:30" ht="24" customHeight="1" x14ac:dyDescent="0.35">
      <c r="B31" s="220"/>
      <c r="C31" s="67"/>
      <c r="D31" s="38" t="s">
        <v>251</v>
      </c>
      <c r="E31" s="84">
        <v>18</v>
      </c>
      <c r="F31" s="209"/>
      <c r="G31" s="210"/>
      <c r="H31" s="11"/>
      <c r="I31" s="11"/>
      <c r="J31" s="11"/>
      <c r="K31" s="11"/>
      <c r="L31" s="11"/>
      <c r="M31" s="11"/>
      <c r="N31" s="11"/>
      <c r="O31" s="11"/>
      <c r="P31" s="11"/>
      <c r="Q31" s="11"/>
      <c r="R31" s="11"/>
      <c r="S31" s="11"/>
      <c r="T31" s="11"/>
      <c r="U31" s="11"/>
      <c r="V31" s="11"/>
      <c r="W31" s="11"/>
      <c r="X31" s="11"/>
      <c r="Y31" s="11"/>
      <c r="Z31" s="11"/>
      <c r="AA31" s="11"/>
      <c r="AB31" s="11"/>
      <c r="AC31" s="11"/>
      <c r="AD31" s="11"/>
    </row>
    <row r="32" spans="2:30" ht="24" customHeight="1" x14ac:dyDescent="0.35">
      <c r="B32" s="220"/>
      <c r="C32" s="67"/>
      <c r="D32" s="38" t="s">
        <v>252</v>
      </c>
      <c r="E32" s="84">
        <v>0</v>
      </c>
      <c r="F32" s="209"/>
      <c r="G32" s="210"/>
      <c r="H32" s="11"/>
      <c r="I32" s="11"/>
      <c r="J32" s="11"/>
      <c r="K32" s="11"/>
      <c r="L32" s="11"/>
      <c r="M32" s="11"/>
      <c r="N32" s="11"/>
      <c r="O32" s="11"/>
      <c r="P32" s="11"/>
      <c r="Q32" s="11"/>
      <c r="R32" s="11"/>
      <c r="S32" s="11"/>
      <c r="T32" s="11"/>
      <c r="U32" s="11"/>
      <c r="V32" s="11"/>
      <c r="W32" s="11"/>
      <c r="X32" s="11"/>
      <c r="Y32" s="11"/>
      <c r="Z32" s="11"/>
      <c r="AA32" s="11"/>
      <c r="AB32" s="11"/>
      <c r="AC32" s="11"/>
      <c r="AD32" s="11"/>
    </row>
    <row r="33" spans="1:32" ht="24" customHeight="1" x14ac:dyDescent="0.35">
      <c r="B33" s="220"/>
      <c r="C33" s="67"/>
      <c r="D33" s="38" t="s">
        <v>253</v>
      </c>
      <c r="E33" s="84">
        <v>6</v>
      </c>
      <c r="F33" s="209"/>
      <c r="G33" s="210"/>
      <c r="H33" s="11"/>
      <c r="I33" s="11"/>
      <c r="J33" s="11"/>
      <c r="K33" s="11"/>
      <c r="L33" s="11"/>
      <c r="M33" s="11"/>
      <c r="N33" s="11"/>
      <c r="O33" s="11"/>
      <c r="P33" s="11"/>
      <c r="Q33" s="11"/>
      <c r="R33" s="11"/>
      <c r="S33" s="11"/>
      <c r="T33" s="11"/>
      <c r="U33" s="11"/>
      <c r="V33" s="11"/>
      <c r="W33" s="11"/>
      <c r="X33" s="11"/>
      <c r="Y33" s="11"/>
      <c r="Z33" s="11"/>
      <c r="AA33" s="11"/>
      <c r="AB33" s="11"/>
      <c r="AC33" s="11"/>
      <c r="AD33" s="11"/>
    </row>
    <row r="34" spans="1:32" ht="24" customHeight="1" x14ac:dyDescent="0.35">
      <c r="B34" s="220"/>
      <c r="C34" s="67"/>
      <c r="D34" s="38" t="s">
        <v>254</v>
      </c>
      <c r="E34" s="84">
        <v>5</v>
      </c>
      <c r="F34" s="211"/>
      <c r="G34" s="212"/>
      <c r="H34" s="11"/>
      <c r="I34" s="11"/>
      <c r="J34" s="11"/>
      <c r="K34" s="11"/>
      <c r="L34" s="11"/>
      <c r="M34" s="11"/>
      <c r="N34" s="11"/>
      <c r="O34" s="11"/>
      <c r="P34" s="11"/>
      <c r="Q34" s="11"/>
      <c r="R34" s="11"/>
      <c r="S34" s="11"/>
      <c r="T34" s="11"/>
      <c r="U34" s="11"/>
      <c r="V34" s="11"/>
      <c r="W34" s="11"/>
      <c r="X34" s="11"/>
      <c r="Y34" s="11"/>
      <c r="Z34" s="11"/>
      <c r="AA34" s="11"/>
      <c r="AB34" s="11"/>
      <c r="AC34" s="11"/>
      <c r="AD34" s="11"/>
    </row>
    <row r="35" spans="1:32" ht="24.75" customHeight="1" x14ac:dyDescent="0.35">
      <c r="B35" s="220"/>
      <c r="C35" s="67"/>
      <c r="D35" s="38"/>
      <c r="E35" s="10"/>
      <c r="F35" s="10"/>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2" ht="14.5" customHeight="1" x14ac:dyDescent="0.35">
      <c r="B36" s="220"/>
      <c r="C36" s="67"/>
      <c r="D36" s="11"/>
      <c r="E36" s="10"/>
      <c r="F36" s="10"/>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2" ht="24.75" customHeight="1" x14ac:dyDescent="0.35">
      <c r="B37" s="220"/>
      <c r="C37" s="68" t="s">
        <v>255</v>
      </c>
      <c r="D37" s="39" t="s">
        <v>256</v>
      </c>
      <c r="E37" s="92" t="s">
        <v>241</v>
      </c>
      <c r="F37" s="10"/>
      <c r="G37" s="37"/>
      <c r="H37" s="11"/>
      <c r="I37" s="11"/>
      <c r="J37" s="11"/>
      <c r="K37" s="11"/>
      <c r="L37" s="11"/>
      <c r="M37" s="11"/>
      <c r="N37" s="11"/>
      <c r="O37" s="11"/>
      <c r="P37" s="11"/>
      <c r="Q37" s="11"/>
      <c r="R37" s="11"/>
      <c r="S37" s="11"/>
      <c r="T37" s="11"/>
      <c r="U37" s="11"/>
      <c r="V37" s="11"/>
      <c r="W37" s="11"/>
      <c r="X37" s="11"/>
      <c r="Y37" s="11"/>
      <c r="Z37" s="11"/>
      <c r="AA37" s="11"/>
      <c r="AB37" s="11"/>
      <c r="AC37" s="11"/>
      <c r="AD37" s="11"/>
    </row>
    <row r="38" spans="1:32" ht="24.75" customHeight="1" x14ac:dyDescent="0.35">
      <c r="B38" s="220"/>
      <c r="C38" s="67"/>
      <c r="D38" s="38" t="s">
        <v>257</v>
      </c>
      <c r="E38" s="89">
        <v>0</v>
      </c>
      <c r="F38" s="231" t="s">
        <v>258</v>
      </c>
      <c r="G38" s="232"/>
      <c r="H38" s="11"/>
      <c r="I38" s="11"/>
      <c r="J38" s="11"/>
      <c r="K38" s="11"/>
      <c r="L38" s="11"/>
      <c r="M38" s="11"/>
      <c r="N38" s="11"/>
      <c r="O38" s="11"/>
      <c r="P38" s="11"/>
      <c r="Q38" s="11"/>
      <c r="R38" s="11"/>
      <c r="S38" s="11"/>
      <c r="T38" s="11"/>
      <c r="U38" s="11"/>
      <c r="V38" s="11"/>
      <c r="W38" s="11"/>
      <c r="X38" s="11"/>
      <c r="Y38" s="11"/>
      <c r="Z38" s="11"/>
      <c r="AA38" s="11"/>
      <c r="AB38" s="11"/>
      <c r="AC38" s="11"/>
      <c r="AD38" s="11"/>
    </row>
    <row r="39" spans="1:32" ht="24.75" customHeight="1" x14ac:dyDescent="0.35">
      <c r="B39" s="220"/>
      <c r="C39" s="67"/>
      <c r="D39" s="38" t="s">
        <v>259</v>
      </c>
      <c r="E39" s="89">
        <v>36</v>
      </c>
      <c r="F39" s="233"/>
      <c r="G39" s="232"/>
      <c r="H39" s="11"/>
      <c r="I39" s="11"/>
      <c r="J39" s="11"/>
      <c r="K39" s="11"/>
      <c r="L39" s="11"/>
      <c r="M39" s="11"/>
      <c r="N39" s="11"/>
      <c r="O39" s="11"/>
      <c r="P39" s="11"/>
      <c r="Q39" s="11"/>
      <c r="R39" s="11"/>
      <c r="S39" s="11"/>
      <c r="T39" s="11"/>
      <c r="U39" s="11"/>
      <c r="V39" s="11"/>
      <c r="W39" s="11"/>
      <c r="X39" s="11"/>
      <c r="Y39" s="11"/>
      <c r="Z39" s="11"/>
      <c r="AA39" s="11"/>
      <c r="AB39" s="11"/>
      <c r="AC39" s="11"/>
      <c r="AD39" s="11"/>
    </row>
    <row r="40" spans="1:32" ht="24.75" customHeight="1" x14ac:dyDescent="0.35">
      <c r="B40" s="220"/>
      <c r="C40" s="67"/>
      <c r="D40" s="38" t="s">
        <v>260</v>
      </c>
      <c r="E40" s="89">
        <v>0</v>
      </c>
      <c r="F40" s="234"/>
      <c r="G40" s="235"/>
      <c r="H40" s="11"/>
      <c r="I40" s="11"/>
      <c r="J40" s="11"/>
      <c r="K40" s="11"/>
      <c r="L40" s="11"/>
      <c r="M40" s="11"/>
      <c r="N40" s="11"/>
      <c r="O40" s="11"/>
      <c r="P40" s="11"/>
      <c r="Q40" s="11"/>
      <c r="R40" s="11"/>
      <c r="S40" s="11"/>
      <c r="T40" s="11"/>
      <c r="U40" s="11"/>
      <c r="V40" s="11"/>
      <c r="W40" s="11"/>
      <c r="X40" s="11"/>
      <c r="Y40" s="11"/>
      <c r="Z40" s="11"/>
      <c r="AA40" s="11"/>
      <c r="AB40" s="11"/>
      <c r="AC40" s="11"/>
      <c r="AD40" s="11"/>
    </row>
    <row r="41" spans="1:32" ht="24.75" customHeight="1" x14ac:dyDescent="0.35">
      <c r="B41" s="220"/>
      <c r="C41" s="67"/>
      <c r="D41" s="38"/>
      <c r="E41" s="83" t="str">
        <f>IF(SUM(E38:E40)=$E$21,"Check","Error")</f>
        <v>Check</v>
      </c>
      <c r="F41" s="10"/>
      <c r="G41" s="11"/>
      <c r="H41" s="11"/>
      <c r="I41" s="11"/>
      <c r="J41" s="11"/>
      <c r="K41" s="11"/>
      <c r="L41" s="11"/>
      <c r="M41" s="11"/>
      <c r="N41" s="11"/>
      <c r="O41" s="11"/>
      <c r="P41" s="11"/>
      <c r="Q41" s="11"/>
      <c r="R41" s="11"/>
      <c r="S41" s="11"/>
      <c r="T41" s="11"/>
      <c r="U41" s="11"/>
      <c r="V41" s="11"/>
      <c r="W41" s="11"/>
      <c r="X41" s="11"/>
      <c r="Y41" s="11"/>
      <c r="Z41" s="11"/>
      <c r="AA41" s="11"/>
      <c r="AB41" s="11"/>
      <c r="AC41" s="11"/>
      <c r="AD41" s="11"/>
    </row>
    <row r="42" spans="1:32" x14ac:dyDescent="0.35">
      <c r="B42" s="220"/>
      <c r="C42" s="67"/>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row>
    <row r="43" spans="1:32" ht="24.75" customHeight="1" x14ac:dyDescent="0.35">
      <c r="B43" s="220"/>
      <c r="C43" s="68" t="s">
        <v>261</v>
      </c>
      <c r="D43" s="39" t="s">
        <v>262</v>
      </c>
      <c r="E43" s="92" t="s">
        <v>241</v>
      </c>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row>
    <row r="44" spans="1:32" ht="24.75" customHeight="1" x14ac:dyDescent="0.35">
      <c r="B44" s="220"/>
      <c r="C44" s="67"/>
      <c r="D44" s="38" t="s">
        <v>263</v>
      </c>
      <c r="E44" s="84">
        <v>32</v>
      </c>
      <c r="F44" s="236" t="s">
        <v>264</v>
      </c>
      <c r="G44" s="237"/>
      <c r="H44" s="11"/>
      <c r="I44" s="162"/>
      <c r="J44" s="11"/>
      <c r="K44" s="11"/>
      <c r="L44" s="11"/>
      <c r="M44" s="11"/>
      <c r="N44" s="11"/>
      <c r="O44" s="11"/>
      <c r="P44" s="11"/>
      <c r="Q44" s="11"/>
      <c r="R44" s="11"/>
      <c r="S44" s="11"/>
      <c r="T44" s="11"/>
      <c r="U44" s="11"/>
      <c r="V44" s="11"/>
      <c r="W44" s="11"/>
      <c r="X44" s="11"/>
      <c r="Y44" s="11"/>
      <c r="Z44" s="11"/>
      <c r="AA44" s="11"/>
      <c r="AB44" s="11"/>
      <c r="AC44" s="11"/>
      <c r="AD44" s="11"/>
    </row>
    <row r="45" spans="1:32" ht="24.75" customHeight="1" x14ac:dyDescent="0.35">
      <c r="B45" s="220"/>
      <c r="C45" s="67"/>
      <c r="D45" s="38" t="s">
        <v>265</v>
      </c>
      <c r="E45" s="84">
        <v>4</v>
      </c>
      <c r="F45" s="238"/>
      <c r="G45" s="239"/>
      <c r="H45" s="11"/>
      <c r="I45" s="11"/>
      <c r="J45" s="11"/>
      <c r="K45" s="11"/>
      <c r="L45" s="11"/>
      <c r="M45" s="11"/>
      <c r="N45" s="11"/>
      <c r="O45" s="11"/>
      <c r="P45" s="11"/>
      <c r="Q45" s="11"/>
      <c r="R45" s="11"/>
      <c r="S45" s="11"/>
      <c r="T45" s="11"/>
      <c r="U45" s="11"/>
      <c r="V45" s="11"/>
      <c r="W45" s="11"/>
      <c r="X45" s="11"/>
      <c r="Y45" s="11"/>
      <c r="Z45" s="11"/>
      <c r="AA45" s="11"/>
      <c r="AB45" s="11"/>
      <c r="AC45" s="11"/>
      <c r="AD45" s="11"/>
    </row>
    <row r="46" spans="1:32" ht="24.75" customHeight="1" x14ac:dyDescent="0.35">
      <c r="B46" s="220"/>
      <c r="C46" s="67"/>
      <c r="D46" s="38"/>
      <c r="E46" s="83" t="str">
        <f>IF(SUM(E44:E45)=$E$21,"Check","Error")</f>
        <v>Check</v>
      </c>
      <c r="F46" s="10"/>
      <c r="G46" s="11"/>
      <c r="H46" s="11"/>
      <c r="I46" s="11"/>
      <c r="J46" s="11"/>
      <c r="K46" s="11"/>
      <c r="L46" s="11"/>
      <c r="M46" s="11"/>
      <c r="N46" s="11"/>
      <c r="O46" s="11"/>
      <c r="P46" s="11"/>
      <c r="Q46" s="11"/>
      <c r="R46" s="11"/>
      <c r="S46" s="11"/>
      <c r="T46" s="11"/>
      <c r="U46" s="11"/>
      <c r="V46" s="11"/>
      <c r="W46" s="11"/>
      <c r="X46" s="11"/>
      <c r="Y46" s="11"/>
      <c r="Z46" s="11"/>
      <c r="AA46" s="11"/>
      <c r="AB46" s="11"/>
      <c r="AC46" s="11"/>
      <c r="AD46" s="11"/>
    </row>
    <row r="47" spans="1:32" x14ac:dyDescent="0.35">
      <c r="B47" s="220"/>
      <c r="C47" s="44"/>
      <c r="F47" s="9"/>
      <c r="H47" s="11"/>
      <c r="I47" s="11"/>
      <c r="J47" s="11"/>
      <c r="K47" s="11"/>
      <c r="L47" s="11"/>
      <c r="M47" s="11"/>
      <c r="N47" s="11"/>
      <c r="O47" s="11"/>
      <c r="P47" s="11"/>
      <c r="Q47" s="11"/>
      <c r="R47" s="11"/>
      <c r="S47" s="11"/>
      <c r="T47" s="11"/>
      <c r="U47" s="11"/>
      <c r="V47" s="11"/>
      <c r="W47" s="11"/>
      <c r="X47" s="11"/>
      <c r="Y47" s="11"/>
      <c r="Z47" s="11"/>
      <c r="AA47" s="11"/>
      <c r="AB47" s="11"/>
      <c r="AC47" s="11"/>
      <c r="AD47" s="11"/>
    </row>
    <row r="48" spans="1:32" s="45" customFormat="1" x14ac:dyDescent="0.35">
      <c r="A48" s="19"/>
      <c r="B48" s="11"/>
      <c r="C48" s="69"/>
      <c r="D48" s="11"/>
      <c r="E48" s="11"/>
      <c r="F48" s="2"/>
      <c r="G48" s="2"/>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row>
    <row r="49" spans="1:32" s="45" customFormat="1" x14ac:dyDescent="0.35">
      <c r="A49" s="19"/>
      <c r="B49" s="11"/>
      <c r="C49" s="69"/>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row>
    <row r="50" spans="1:32" s="46" customFormat="1" ht="14.5" customHeight="1" x14ac:dyDescent="0.35">
      <c r="A50" s="1"/>
      <c r="B50" s="248" t="s">
        <v>266</v>
      </c>
      <c r="C50" s="70"/>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row>
    <row r="51" spans="1:32" ht="24.75" customHeight="1" x14ac:dyDescent="0.35">
      <c r="B51" s="248"/>
      <c r="C51" s="68" t="s">
        <v>267</v>
      </c>
      <c r="D51" s="39" t="s">
        <v>268</v>
      </c>
      <c r="E51" s="92" t="s">
        <v>241</v>
      </c>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row>
    <row r="52" spans="1:32" ht="24.75" customHeight="1" x14ac:dyDescent="0.35">
      <c r="B52" s="248"/>
      <c r="C52" s="70"/>
      <c r="D52" s="38" t="s">
        <v>269</v>
      </c>
      <c r="E52" s="84">
        <v>36</v>
      </c>
      <c r="F52" s="225" t="s">
        <v>250</v>
      </c>
      <c r="G52" s="226"/>
      <c r="H52" s="76"/>
      <c r="I52" s="11"/>
      <c r="J52" s="11"/>
      <c r="K52" s="11"/>
      <c r="L52" s="11"/>
      <c r="M52" s="11"/>
      <c r="N52" s="11"/>
      <c r="O52" s="11"/>
      <c r="P52" s="11"/>
      <c r="Q52" s="11"/>
      <c r="R52" s="11"/>
      <c r="S52" s="11"/>
      <c r="T52" s="11"/>
      <c r="U52" s="11"/>
      <c r="V52" s="11"/>
      <c r="W52" s="11"/>
      <c r="X52" s="11"/>
      <c r="Y52" s="11"/>
      <c r="Z52" s="11"/>
      <c r="AA52" s="11"/>
      <c r="AB52" s="11"/>
      <c r="AC52" s="11"/>
      <c r="AD52" s="11"/>
      <c r="AE52" s="11"/>
      <c r="AF52" s="11"/>
    </row>
    <row r="53" spans="1:32" ht="24.75" customHeight="1" x14ac:dyDescent="0.35">
      <c r="B53" s="248"/>
      <c r="C53" s="70"/>
      <c r="D53" s="38" t="s">
        <v>270</v>
      </c>
      <c r="E53" s="84">
        <v>0</v>
      </c>
      <c r="F53" s="227"/>
      <c r="G53" s="228"/>
      <c r="H53" s="76"/>
      <c r="I53" s="11"/>
      <c r="J53" s="11"/>
      <c r="K53" s="11"/>
      <c r="L53" s="11"/>
      <c r="M53" s="11"/>
      <c r="N53" s="11"/>
      <c r="O53" s="11"/>
      <c r="P53" s="11"/>
      <c r="Q53" s="11"/>
      <c r="R53" s="11"/>
      <c r="S53" s="11"/>
      <c r="T53" s="11"/>
      <c r="U53" s="11"/>
      <c r="V53" s="11"/>
      <c r="W53" s="11"/>
      <c r="X53" s="11"/>
      <c r="Y53" s="11"/>
      <c r="Z53" s="11"/>
      <c r="AA53" s="11"/>
      <c r="AB53" s="11"/>
      <c r="AC53" s="11"/>
      <c r="AD53" s="11"/>
      <c r="AE53" s="11"/>
      <c r="AF53" s="11"/>
    </row>
    <row r="54" spans="1:32" ht="24.75" customHeight="1" x14ac:dyDescent="0.35">
      <c r="B54" s="248"/>
      <c r="C54" s="70"/>
      <c r="D54" s="38" t="s">
        <v>271</v>
      </c>
      <c r="E54" s="84">
        <v>0</v>
      </c>
      <c r="F54" s="227"/>
      <c r="G54" s="228"/>
      <c r="H54" s="76"/>
      <c r="I54" s="11"/>
      <c r="J54" s="11"/>
      <c r="K54" s="11"/>
      <c r="L54" s="11"/>
      <c r="M54" s="11"/>
      <c r="N54" s="11"/>
      <c r="O54" s="11"/>
      <c r="P54" s="11"/>
      <c r="Q54" s="11"/>
      <c r="R54" s="11"/>
      <c r="S54" s="11"/>
      <c r="T54" s="11"/>
      <c r="U54" s="11"/>
      <c r="V54" s="11"/>
      <c r="W54" s="11"/>
      <c r="X54" s="11"/>
      <c r="Y54" s="11"/>
      <c r="Z54" s="11"/>
      <c r="AA54" s="11"/>
      <c r="AB54" s="11"/>
      <c r="AC54" s="11"/>
      <c r="AD54" s="11"/>
      <c r="AE54" s="11"/>
      <c r="AF54" s="11"/>
    </row>
    <row r="55" spans="1:32" ht="24.75" customHeight="1" x14ac:dyDescent="0.35">
      <c r="B55" s="248"/>
      <c r="C55" s="70"/>
      <c r="D55" s="38" t="s">
        <v>272</v>
      </c>
      <c r="E55" s="84">
        <v>0</v>
      </c>
      <c r="F55" s="229"/>
      <c r="G55" s="230"/>
      <c r="H55" s="76"/>
      <c r="I55" s="11"/>
      <c r="J55" s="11"/>
      <c r="K55" s="11"/>
      <c r="L55" s="11"/>
      <c r="M55" s="11"/>
      <c r="N55" s="11"/>
      <c r="O55" s="11"/>
      <c r="P55" s="11"/>
      <c r="Q55" s="11"/>
      <c r="R55" s="11"/>
      <c r="S55" s="11"/>
      <c r="T55" s="11"/>
      <c r="U55" s="11"/>
      <c r="V55" s="11"/>
      <c r="W55" s="11"/>
      <c r="X55" s="11"/>
      <c r="Y55" s="11"/>
      <c r="Z55" s="11"/>
      <c r="AA55" s="11"/>
      <c r="AB55" s="11"/>
      <c r="AC55" s="11"/>
      <c r="AD55" s="11"/>
      <c r="AE55" s="11"/>
      <c r="AF55" s="11"/>
    </row>
    <row r="56" spans="1:32" ht="24.75" customHeight="1" x14ac:dyDescent="0.35">
      <c r="B56" s="248"/>
      <c r="C56" s="67"/>
      <c r="D56" s="38"/>
      <c r="E56" s="10"/>
      <c r="F56" s="10"/>
      <c r="G56" s="11"/>
      <c r="H56" s="11"/>
      <c r="I56" s="11"/>
      <c r="J56" s="11"/>
      <c r="K56" s="11"/>
      <c r="L56" s="11"/>
      <c r="M56" s="11"/>
      <c r="N56" s="11"/>
      <c r="O56" s="11"/>
      <c r="P56" s="11"/>
      <c r="Q56" s="11"/>
      <c r="R56" s="11"/>
      <c r="S56" s="11"/>
      <c r="T56" s="11"/>
      <c r="U56" s="11"/>
      <c r="V56" s="11"/>
      <c r="W56" s="11"/>
      <c r="X56" s="11"/>
      <c r="Y56" s="11"/>
      <c r="Z56" s="11"/>
      <c r="AA56" s="11"/>
      <c r="AB56" s="11"/>
      <c r="AC56" s="11"/>
      <c r="AD56" s="11"/>
    </row>
    <row r="57" spans="1:32" ht="15" customHeight="1" x14ac:dyDescent="0.35">
      <c r="B57" s="248"/>
      <c r="C57" s="70"/>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row>
    <row r="58" spans="1:32" ht="24" customHeight="1" x14ac:dyDescent="0.35">
      <c r="B58" s="248"/>
      <c r="C58" s="70"/>
      <c r="D58" s="11"/>
      <c r="E58" s="92" t="s">
        <v>241</v>
      </c>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row>
    <row r="59" spans="1:32" ht="24" customHeight="1" x14ac:dyDescent="0.35">
      <c r="B59" s="248"/>
      <c r="C59" s="56" t="s">
        <v>273</v>
      </c>
      <c r="D59" s="11" t="s">
        <v>274</v>
      </c>
      <c r="E59" s="77">
        <v>35</v>
      </c>
      <c r="F59" s="19"/>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row>
    <row r="60" spans="1:32" ht="15" customHeight="1" x14ac:dyDescent="0.35">
      <c r="B60" s="248"/>
      <c r="C60" s="70"/>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row>
    <row r="61" spans="1:32" ht="24" customHeight="1" x14ac:dyDescent="0.35">
      <c r="B61" s="248"/>
      <c r="C61" s="56" t="s">
        <v>275</v>
      </c>
      <c r="D61" s="39" t="s">
        <v>276</v>
      </c>
      <c r="E61" s="92" t="s">
        <v>241</v>
      </c>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row>
    <row r="62" spans="1:32" ht="24" customHeight="1" x14ac:dyDescent="0.35">
      <c r="B62" s="248"/>
      <c r="C62" s="70"/>
      <c r="D62" s="38" t="s">
        <v>277</v>
      </c>
      <c r="E62" s="84">
        <v>36</v>
      </c>
      <c r="F62" s="225" t="s">
        <v>278</v>
      </c>
      <c r="G62" s="226"/>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row>
    <row r="63" spans="1:32" ht="24" customHeight="1" x14ac:dyDescent="0.35">
      <c r="B63" s="248"/>
      <c r="C63" s="70"/>
      <c r="D63" s="38" t="s">
        <v>279</v>
      </c>
      <c r="E63" s="84">
        <v>0</v>
      </c>
      <c r="F63" s="227"/>
      <c r="G63" s="228"/>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row>
    <row r="64" spans="1:32" ht="24" customHeight="1" x14ac:dyDescent="0.35">
      <c r="B64" s="248"/>
      <c r="C64" s="70"/>
      <c r="D64" s="38" t="s">
        <v>280</v>
      </c>
      <c r="E64" s="84">
        <v>0</v>
      </c>
      <c r="F64" s="229"/>
      <c r="G64" s="230"/>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row>
    <row r="65" spans="2:32" ht="24.75" customHeight="1" x14ac:dyDescent="0.35">
      <c r="B65" s="248"/>
      <c r="C65" s="67"/>
      <c r="D65" s="38"/>
      <c r="E65" s="83" t="str">
        <f>IF(SUM(E62:E64)=$E$21,"Check","Error")</f>
        <v>Check</v>
      </c>
      <c r="F65" s="10"/>
      <c r="G65" s="11"/>
      <c r="H65" s="11"/>
      <c r="I65" s="11"/>
      <c r="J65" s="11"/>
      <c r="K65" s="11"/>
      <c r="L65" s="11"/>
      <c r="M65" s="11"/>
      <c r="N65" s="11"/>
      <c r="O65" s="11"/>
      <c r="P65" s="11"/>
      <c r="Q65" s="11"/>
      <c r="R65" s="11"/>
      <c r="S65" s="11"/>
      <c r="T65" s="11"/>
      <c r="U65" s="11"/>
      <c r="V65" s="11"/>
      <c r="W65" s="11"/>
      <c r="X65" s="11"/>
      <c r="Y65" s="11"/>
      <c r="Z65" s="11"/>
      <c r="AA65" s="11"/>
      <c r="AB65" s="11"/>
      <c r="AC65" s="11"/>
      <c r="AD65" s="11"/>
    </row>
    <row r="66" spans="2:32" ht="14.25" customHeight="1" x14ac:dyDescent="0.35">
      <c r="B66" s="248"/>
      <c r="C66" s="70"/>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row>
    <row r="67" spans="2:32" ht="24.75" customHeight="1" x14ac:dyDescent="0.35">
      <c r="B67" s="248"/>
      <c r="C67" s="56" t="s">
        <v>281</v>
      </c>
      <c r="D67" s="39" t="s">
        <v>282</v>
      </c>
      <c r="E67" s="92" t="s">
        <v>241</v>
      </c>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row>
    <row r="68" spans="2:32" ht="24.75" customHeight="1" x14ac:dyDescent="0.35">
      <c r="B68" s="248"/>
      <c r="C68" s="70"/>
      <c r="D68" s="38" t="s">
        <v>283</v>
      </c>
      <c r="E68" s="77">
        <v>35</v>
      </c>
      <c r="F68" s="225" t="s">
        <v>278</v>
      </c>
      <c r="G68" s="226"/>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row>
    <row r="69" spans="2:32" ht="24.75" customHeight="1" x14ac:dyDescent="0.35">
      <c r="B69" s="248"/>
      <c r="C69" s="70"/>
      <c r="D69" s="38" t="s">
        <v>284</v>
      </c>
      <c r="E69" s="77">
        <v>0</v>
      </c>
      <c r="F69" s="227"/>
      <c r="G69" s="228"/>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row>
    <row r="70" spans="2:32" ht="24.75" customHeight="1" x14ac:dyDescent="0.35">
      <c r="B70" s="248"/>
      <c r="C70" s="70"/>
      <c r="D70" s="38" t="s">
        <v>285</v>
      </c>
      <c r="E70" s="77">
        <v>1</v>
      </c>
      <c r="F70" s="229"/>
      <c r="G70" s="230"/>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row>
    <row r="71" spans="2:32" ht="24.75" customHeight="1" x14ac:dyDescent="0.35">
      <c r="B71" s="248"/>
      <c r="C71" s="67"/>
      <c r="D71" s="38"/>
      <c r="E71" s="83" t="str">
        <f>IF(SUM(E68:E70)=$E$21,"Check","Error")</f>
        <v>Check</v>
      </c>
      <c r="F71" s="10"/>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2:32" ht="15" customHeight="1" x14ac:dyDescent="0.35">
      <c r="B72" s="248"/>
      <c r="C72" s="70"/>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row>
    <row r="73" spans="2:32" ht="15" customHeight="1" x14ac:dyDescent="0.35">
      <c r="B73" s="248"/>
      <c r="C73" s="70"/>
      <c r="D73" s="11"/>
      <c r="E73" s="11"/>
      <c r="F73" s="222" t="s">
        <v>286</v>
      </c>
      <c r="G73" s="223"/>
      <c r="H73" s="224"/>
      <c r="I73" s="11"/>
      <c r="J73" s="11"/>
      <c r="K73" s="11"/>
      <c r="L73" s="11"/>
      <c r="M73" s="11"/>
      <c r="N73" s="11"/>
      <c r="O73" s="11"/>
      <c r="P73" s="11"/>
      <c r="Q73" s="11"/>
      <c r="R73" s="11"/>
      <c r="S73" s="11"/>
      <c r="T73" s="11"/>
      <c r="U73" s="11"/>
      <c r="V73" s="11"/>
      <c r="W73" s="11"/>
      <c r="X73" s="11"/>
      <c r="Y73" s="11"/>
      <c r="Z73" s="11"/>
      <c r="AA73" s="11"/>
      <c r="AB73" s="11"/>
      <c r="AC73" s="11"/>
      <c r="AD73" s="11"/>
      <c r="AE73" s="11"/>
      <c r="AF73" s="11"/>
    </row>
    <row r="74" spans="2:32" ht="42" customHeight="1" x14ac:dyDescent="0.35">
      <c r="B74" s="248"/>
      <c r="C74" s="56" t="s">
        <v>287</v>
      </c>
      <c r="D74" s="15" t="s">
        <v>288</v>
      </c>
      <c r="E74" s="99" t="s">
        <v>289</v>
      </c>
      <c r="F74" s="99" t="s">
        <v>290</v>
      </c>
      <c r="G74" s="99" t="s">
        <v>291</v>
      </c>
      <c r="H74" s="99" t="s">
        <v>292</v>
      </c>
      <c r="I74" s="11"/>
      <c r="J74" s="11"/>
      <c r="K74" s="11"/>
      <c r="L74" s="11"/>
      <c r="N74" s="11"/>
      <c r="O74" s="11"/>
      <c r="P74" s="11"/>
      <c r="Q74" s="11"/>
      <c r="R74" s="11"/>
      <c r="S74" s="11"/>
      <c r="T74" s="11"/>
      <c r="U74" s="11"/>
      <c r="V74" s="11"/>
      <c r="W74" s="11"/>
      <c r="X74" s="11"/>
      <c r="Y74" s="11"/>
      <c r="Z74" s="11"/>
      <c r="AA74" s="11"/>
      <c r="AB74" s="11"/>
      <c r="AC74" s="11"/>
      <c r="AD74" s="11"/>
      <c r="AE74" s="11"/>
      <c r="AF74" s="11"/>
    </row>
    <row r="75" spans="2:32" ht="23.25" customHeight="1" x14ac:dyDescent="0.35">
      <c r="B75" s="248"/>
      <c r="C75" s="56"/>
      <c r="D75" s="38" t="s">
        <v>293</v>
      </c>
      <c r="E75" s="148">
        <v>1148173.2804232806</v>
      </c>
      <c r="F75" s="148"/>
      <c r="G75" s="148">
        <v>1148173.2804232806</v>
      </c>
      <c r="H75" s="148"/>
      <c r="I75" s="207" t="s">
        <v>294</v>
      </c>
      <c r="J75" s="208"/>
      <c r="K75" s="11"/>
      <c r="L75" s="11"/>
      <c r="M75" s="11"/>
      <c r="N75" s="11"/>
      <c r="O75" s="11"/>
      <c r="P75" s="11"/>
      <c r="Q75" s="11"/>
      <c r="R75" s="11"/>
      <c r="S75" s="11"/>
      <c r="T75" s="11"/>
      <c r="U75" s="11"/>
      <c r="V75" s="11"/>
      <c r="W75" s="11"/>
      <c r="X75" s="11"/>
      <c r="Y75" s="11"/>
      <c r="Z75" s="11"/>
      <c r="AA75" s="11"/>
      <c r="AB75" s="11"/>
      <c r="AC75" s="11"/>
      <c r="AD75" s="11"/>
      <c r="AE75" s="11"/>
      <c r="AF75" s="11"/>
    </row>
    <row r="76" spans="2:32" ht="23.25" customHeight="1" x14ac:dyDescent="0.35">
      <c r="B76" s="248"/>
      <c r="C76" s="70"/>
      <c r="D76" s="38" t="s">
        <v>295</v>
      </c>
      <c r="E76" s="148">
        <v>223570.10582010588</v>
      </c>
      <c r="F76" s="148"/>
      <c r="G76" s="148">
        <v>223570.10582010588</v>
      </c>
      <c r="H76" s="148"/>
      <c r="I76" s="209"/>
      <c r="J76" s="210"/>
      <c r="K76" s="11"/>
      <c r="L76" s="11"/>
      <c r="M76" s="11"/>
      <c r="N76" s="11"/>
      <c r="O76" s="11"/>
      <c r="P76" s="11"/>
      <c r="Q76" s="11"/>
      <c r="R76" s="11"/>
      <c r="S76" s="11"/>
      <c r="T76" s="11"/>
      <c r="U76" s="11"/>
      <c r="V76" s="11"/>
      <c r="W76" s="11"/>
      <c r="X76" s="11"/>
      <c r="Y76" s="11"/>
      <c r="Z76" s="11"/>
      <c r="AA76" s="11"/>
      <c r="AB76" s="11"/>
      <c r="AC76" s="11"/>
      <c r="AD76" s="11"/>
      <c r="AE76" s="11"/>
      <c r="AF76" s="11"/>
    </row>
    <row r="77" spans="2:32" ht="23.25" customHeight="1" x14ac:dyDescent="0.35">
      <c r="B77" s="248"/>
      <c r="C77" s="70"/>
      <c r="D77" s="38" t="s">
        <v>296</v>
      </c>
      <c r="E77" s="148">
        <v>924603.17460317467</v>
      </c>
      <c r="F77" s="148"/>
      <c r="G77" s="148">
        <v>924603.17460317467</v>
      </c>
      <c r="H77" s="148"/>
      <c r="I77" s="211"/>
      <c r="J77" s="212"/>
      <c r="K77" s="11"/>
      <c r="L77" s="11"/>
      <c r="M77" s="11"/>
      <c r="N77" s="11"/>
      <c r="O77" s="11"/>
      <c r="P77" s="11"/>
      <c r="Q77" s="11"/>
      <c r="R77" s="11"/>
      <c r="S77" s="11"/>
      <c r="T77" s="11"/>
      <c r="U77" s="11"/>
      <c r="V77" s="11"/>
      <c r="W77" s="11"/>
      <c r="X77" s="11"/>
      <c r="Y77" s="11"/>
      <c r="Z77" s="11"/>
      <c r="AA77" s="11"/>
      <c r="AB77" s="11"/>
      <c r="AC77" s="11"/>
      <c r="AD77" s="11"/>
      <c r="AE77" s="11"/>
      <c r="AF77" s="11"/>
    </row>
    <row r="78" spans="2:32" ht="15" customHeight="1" x14ac:dyDescent="0.35">
      <c r="B78" s="248"/>
      <c r="C78" s="70"/>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row>
    <row r="79" spans="2:32" ht="24.75" customHeight="1" x14ac:dyDescent="0.35">
      <c r="B79" s="248"/>
      <c r="C79" s="56" t="s">
        <v>297</v>
      </c>
      <c r="D79" s="15" t="s">
        <v>298</v>
      </c>
      <c r="E79" s="99" t="s">
        <v>299</v>
      </c>
      <c r="F79" s="11"/>
      <c r="G79" s="11">
        <f>+G75*0.00067</f>
        <v>769.27609788359803</v>
      </c>
      <c r="H79" s="160">
        <f>+G79*2</f>
        <v>1538.5521957671961</v>
      </c>
      <c r="I79" s="11"/>
      <c r="J79" s="11"/>
      <c r="K79" s="11"/>
      <c r="L79" s="11"/>
      <c r="M79" s="11"/>
      <c r="N79" s="11"/>
      <c r="O79" s="11"/>
      <c r="P79" s="11"/>
      <c r="Q79" s="11"/>
      <c r="R79" s="11"/>
      <c r="S79" s="11"/>
      <c r="T79" s="11"/>
      <c r="U79" s="11"/>
      <c r="V79" s="11"/>
      <c r="W79" s="11"/>
      <c r="X79" s="11"/>
      <c r="Y79" s="11"/>
      <c r="Z79" s="11"/>
      <c r="AA79" s="11"/>
      <c r="AB79" s="11"/>
      <c r="AC79" s="11"/>
      <c r="AD79" s="11"/>
      <c r="AE79" s="11"/>
      <c r="AF79" s="11"/>
    </row>
    <row r="80" spans="2:32" ht="24.75" customHeight="1" x14ac:dyDescent="0.35">
      <c r="B80" s="248"/>
      <c r="C80" s="70"/>
      <c r="D80" s="38" t="s">
        <v>300</v>
      </c>
      <c r="E80" s="88">
        <v>0.1590636322575745</v>
      </c>
      <c r="F80" s="207" t="s">
        <v>301</v>
      </c>
      <c r="G80" s="226"/>
      <c r="H80" s="160">
        <f>+G75*2</f>
        <v>2296346.5608465611</v>
      </c>
      <c r="I80" s="11"/>
      <c r="J80" s="11"/>
      <c r="K80" s="11"/>
      <c r="L80" s="11"/>
      <c r="M80" s="11"/>
      <c r="N80" s="11"/>
      <c r="O80" s="11"/>
      <c r="P80" s="11"/>
      <c r="Q80" s="11"/>
      <c r="R80" s="11"/>
      <c r="S80" s="11"/>
      <c r="T80" s="11"/>
      <c r="U80" s="11"/>
      <c r="V80" s="11"/>
      <c r="W80" s="11"/>
      <c r="X80" s="11"/>
      <c r="Y80" s="11"/>
      <c r="Z80" s="11"/>
      <c r="AA80" s="11"/>
      <c r="AB80" s="11"/>
      <c r="AC80" s="11"/>
      <c r="AD80" s="11"/>
      <c r="AE80" s="11"/>
      <c r="AF80" s="11"/>
    </row>
    <row r="81" spans="2:32" ht="24.75" customHeight="1" x14ac:dyDescent="0.35">
      <c r="B81" s="248"/>
      <c r="C81" s="70"/>
      <c r="D81" s="38" t="s">
        <v>302</v>
      </c>
      <c r="E81" s="88">
        <v>0.25289002499307006</v>
      </c>
      <c r="F81" s="227"/>
      <c r="G81" s="228"/>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row>
    <row r="82" spans="2:32" ht="24.75" customHeight="1" x14ac:dyDescent="0.35">
      <c r="B82" s="248"/>
      <c r="C82" s="70"/>
      <c r="D82" s="38" t="s">
        <v>303</v>
      </c>
      <c r="E82" s="88">
        <v>5.7316290567791049E-2</v>
      </c>
      <c r="F82" s="227"/>
      <c r="G82" s="228"/>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row>
    <row r="83" spans="2:32" ht="24.75" customHeight="1" x14ac:dyDescent="0.35">
      <c r="B83" s="248"/>
      <c r="C83" s="70"/>
      <c r="D83" s="38" t="s">
        <v>304</v>
      </c>
      <c r="E83" s="88">
        <v>0.23160905915741484</v>
      </c>
      <c r="F83" s="227"/>
      <c r="G83" s="228"/>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row>
    <row r="84" spans="2:32" ht="24.75" customHeight="1" x14ac:dyDescent="0.35">
      <c r="B84" s="248"/>
      <c r="C84" s="70"/>
      <c r="D84" s="38" t="s">
        <v>305</v>
      </c>
      <c r="E84" s="88">
        <v>1.6137537681514821E-2</v>
      </c>
      <c r="F84" s="227"/>
      <c r="G84" s="228"/>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row>
    <row r="85" spans="2:32" ht="24.75" customHeight="1" x14ac:dyDescent="0.35">
      <c r="B85" s="248"/>
      <c r="C85" s="70"/>
      <c r="D85" s="38" t="s">
        <v>306</v>
      </c>
      <c r="E85" s="88">
        <v>0.23505350859356464</v>
      </c>
      <c r="F85" s="227"/>
      <c r="G85" s="228"/>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row>
    <row r="86" spans="2:32" ht="24.75" customHeight="1" x14ac:dyDescent="0.35">
      <c r="B86" s="248"/>
      <c r="C86" s="70"/>
      <c r="D86" s="38" t="s">
        <v>307</v>
      </c>
      <c r="E86" s="88">
        <v>4.129818739816752E-2</v>
      </c>
      <c r="F86" s="227"/>
      <c r="G86" s="228"/>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row>
    <row r="87" spans="2:32" ht="24.75" customHeight="1" x14ac:dyDescent="0.35">
      <c r="B87" s="248"/>
      <c r="C87" s="70"/>
      <c r="D87" s="38" t="s">
        <v>308</v>
      </c>
      <c r="E87" s="88">
        <v>0</v>
      </c>
      <c r="F87" s="227"/>
      <c r="G87" s="228"/>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row>
    <row r="88" spans="2:32" ht="24.75" customHeight="1" x14ac:dyDescent="0.35">
      <c r="B88" s="248"/>
      <c r="C88" s="70"/>
      <c r="D88" s="38" t="s">
        <v>309</v>
      </c>
      <c r="E88" s="88">
        <v>6.6317593509024244E-3</v>
      </c>
      <c r="F88" s="229"/>
      <c r="G88" s="230"/>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row>
    <row r="89" spans="2:32" ht="15" customHeight="1" x14ac:dyDescent="0.35">
      <c r="B89" s="248"/>
      <c r="C89" s="70"/>
      <c r="E89" s="83" t="str">
        <f>IF(SUM(E80:E88)=1,"Check","Error")</f>
        <v>Check</v>
      </c>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row>
    <row r="90" spans="2:32" ht="15" customHeight="1" x14ac:dyDescent="0.35">
      <c r="B90" s="248"/>
      <c r="C90" s="70"/>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row>
    <row r="91" spans="2:32" ht="24.75" customHeight="1" x14ac:dyDescent="0.35">
      <c r="B91" s="248"/>
      <c r="C91" s="56" t="s">
        <v>310</v>
      </c>
      <c r="D91" s="15" t="s">
        <v>311</v>
      </c>
      <c r="E91" s="99" t="s">
        <v>299</v>
      </c>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row>
    <row r="92" spans="2:32" ht="24.75" customHeight="1" x14ac:dyDescent="0.35">
      <c r="B92" s="248"/>
      <c r="C92" s="70"/>
      <c r="D92" s="38" t="s">
        <v>300</v>
      </c>
      <c r="E92" s="88">
        <v>0.21234854574141884</v>
      </c>
      <c r="F92" s="207" t="s">
        <v>312</v>
      </c>
      <c r="G92" s="226"/>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row>
    <row r="93" spans="2:32" ht="24.75" customHeight="1" x14ac:dyDescent="0.35">
      <c r="B93" s="248"/>
      <c r="C93" s="70"/>
      <c r="D93" s="38" t="s">
        <v>302</v>
      </c>
      <c r="E93" s="88">
        <v>0.20100622190467685</v>
      </c>
      <c r="F93" s="227"/>
      <c r="G93" s="228"/>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row>
    <row r="94" spans="2:32" ht="24.75" customHeight="1" x14ac:dyDescent="0.35">
      <c r="B94" s="248"/>
      <c r="C94" s="70"/>
      <c r="D94" s="38" t="s">
        <v>303</v>
      </c>
      <c r="E94" s="88">
        <v>5.6354380637670808E-2</v>
      </c>
      <c r="F94" s="227"/>
      <c r="G94" s="228"/>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row>
    <row r="95" spans="2:32" ht="24.75" customHeight="1" x14ac:dyDescent="0.35">
      <c r="B95" s="248"/>
      <c r="C95" s="70"/>
      <c r="D95" s="38" t="s">
        <v>304</v>
      </c>
      <c r="E95" s="88">
        <v>0.30850525438361465</v>
      </c>
      <c r="F95" s="227"/>
      <c r="G95" s="228"/>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row>
    <row r="96" spans="2:32" ht="24.75" customHeight="1" x14ac:dyDescent="0.35">
      <c r="B96" s="248"/>
      <c r="C96" s="70"/>
      <c r="D96" s="38" t="s">
        <v>305</v>
      </c>
      <c r="E96" s="88">
        <v>0.11553689976481796</v>
      </c>
      <c r="F96" s="227"/>
      <c r="G96" s="228"/>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row>
    <row r="97" spans="2:32" ht="24.75" customHeight="1" x14ac:dyDescent="0.35">
      <c r="B97" s="248"/>
      <c r="C97" s="70"/>
      <c r="D97" s="38" t="s">
        <v>306</v>
      </c>
      <c r="E97" s="88">
        <v>3.0752284838200708E-2</v>
      </c>
      <c r="F97" s="227"/>
      <c r="G97" s="228"/>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row>
    <row r="98" spans="2:32" ht="24.75" customHeight="1" x14ac:dyDescent="0.35">
      <c r="B98" s="248"/>
      <c r="C98" s="70"/>
      <c r="D98" s="38" t="s">
        <v>307</v>
      </c>
      <c r="E98" s="88">
        <v>5.6116221606978059E-2</v>
      </c>
      <c r="F98" s="227"/>
      <c r="G98" s="228"/>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row>
    <row r="99" spans="2:32" ht="24.75" customHeight="1" x14ac:dyDescent="0.35">
      <c r="B99" s="248"/>
      <c r="C99" s="70"/>
      <c r="D99" s="38" t="s">
        <v>308</v>
      </c>
      <c r="E99" s="88">
        <v>0</v>
      </c>
      <c r="F99" s="227"/>
      <c r="G99" s="228"/>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row>
    <row r="100" spans="2:32" ht="24.75" customHeight="1" x14ac:dyDescent="0.35">
      <c r="B100" s="248"/>
      <c r="C100" s="70"/>
      <c r="D100" s="38" t="s">
        <v>309</v>
      </c>
      <c r="E100" s="88">
        <v>1.9380191122622129E-2</v>
      </c>
      <c r="F100" s="229"/>
      <c r="G100" s="230"/>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row>
    <row r="101" spans="2:32" ht="15" customHeight="1" x14ac:dyDescent="0.35">
      <c r="B101" s="248"/>
      <c r="C101" s="70"/>
      <c r="E101" s="83" t="str">
        <f>IF(SUM(E92:E100)=1,"Check","Error")</f>
        <v>Check</v>
      </c>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row>
    <row r="102" spans="2:32" ht="14.5" customHeight="1" x14ac:dyDescent="0.35"/>
    <row r="103" spans="2:32" x14ac:dyDescent="0.35">
      <c r="B103" s="11"/>
      <c r="D103" s="11"/>
    </row>
    <row r="104" spans="2:32" ht="24" customHeight="1" x14ac:dyDescent="0.35">
      <c r="B104" s="248" t="s">
        <v>313</v>
      </c>
      <c r="C104" s="70"/>
      <c r="E104" s="249" t="s">
        <v>314</v>
      </c>
      <c r="F104" s="249"/>
      <c r="G104" s="249"/>
    </row>
    <row r="105" spans="2:32" ht="24" customHeight="1" x14ac:dyDescent="0.35">
      <c r="B105" s="248"/>
      <c r="C105" s="56" t="s">
        <v>315</v>
      </c>
      <c r="D105" s="15" t="s">
        <v>316</v>
      </c>
      <c r="H105" s="258"/>
    </row>
    <row r="106" spans="2:32" ht="44.5" customHeight="1" x14ac:dyDescent="0.35">
      <c r="B106" s="248"/>
      <c r="C106" s="70"/>
      <c r="D106" s="74" t="s">
        <v>317</v>
      </c>
      <c r="E106" s="240" t="s">
        <v>41</v>
      </c>
      <c r="F106" s="240"/>
      <c r="G106" s="240"/>
      <c r="H106" s="259"/>
    </row>
    <row r="107" spans="2:32" ht="44.5" customHeight="1" x14ac:dyDescent="0.35">
      <c r="B107" s="248"/>
      <c r="C107" s="70"/>
      <c r="D107" s="74" t="s">
        <v>319</v>
      </c>
      <c r="E107" s="240" t="s">
        <v>54</v>
      </c>
      <c r="F107" s="240"/>
      <c r="G107" s="240"/>
      <c r="H107" s="259"/>
    </row>
    <row r="108" spans="2:32" ht="44.5" customHeight="1" x14ac:dyDescent="0.35">
      <c r="B108" s="248"/>
      <c r="C108" s="70"/>
      <c r="D108" s="74" t="s">
        <v>320</v>
      </c>
      <c r="E108" s="240" t="s">
        <v>66</v>
      </c>
      <c r="F108" s="240"/>
      <c r="G108" s="240"/>
      <c r="H108" s="259"/>
    </row>
    <row r="109" spans="2:32" ht="44.5" customHeight="1" x14ac:dyDescent="0.35">
      <c r="B109" s="248"/>
      <c r="C109" s="70"/>
      <c r="D109" s="74" t="s">
        <v>321</v>
      </c>
      <c r="E109" s="240" t="s">
        <v>86</v>
      </c>
      <c r="F109" s="240"/>
      <c r="G109" s="240"/>
      <c r="H109" s="259"/>
    </row>
    <row r="110" spans="2:32" ht="44.5" customHeight="1" x14ac:dyDescent="0.35">
      <c r="B110" s="248"/>
      <c r="C110" s="70"/>
      <c r="D110" s="74" t="s">
        <v>322</v>
      </c>
      <c r="E110" s="240" t="s">
        <v>94</v>
      </c>
      <c r="F110" s="240"/>
      <c r="G110" s="240"/>
      <c r="H110" s="259"/>
    </row>
    <row r="111" spans="2:32" ht="44.5" customHeight="1" x14ac:dyDescent="0.35">
      <c r="B111" s="248"/>
      <c r="C111" s="70"/>
      <c r="D111" s="74" t="s">
        <v>323</v>
      </c>
      <c r="E111" s="240" t="s">
        <v>101</v>
      </c>
      <c r="F111" s="240"/>
      <c r="G111" s="240"/>
      <c r="H111" s="259"/>
    </row>
    <row r="112" spans="2:32" ht="44.5" customHeight="1" x14ac:dyDescent="0.35">
      <c r="B112" s="248"/>
      <c r="C112" s="70"/>
      <c r="D112" s="74" t="s">
        <v>324</v>
      </c>
      <c r="E112" s="253" t="s">
        <v>318</v>
      </c>
      <c r="F112" s="253"/>
      <c r="G112" s="253"/>
      <c r="H112" s="259"/>
    </row>
    <row r="113" spans="2:8" ht="44.5" customHeight="1" x14ac:dyDescent="0.35">
      <c r="B113" s="248"/>
      <c r="C113" s="70"/>
      <c r="D113" s="75" t="s">
        <v>325</v>
      </c>
      <c r="E113" s="253" t="s">
        <v>318</v>
      </c>
      <c r="F113" s="253"/>
      <c r="G113" s="253"/>
      <c r="H113" s="259"/>
    </row>
    <row r="114" spans="2:8" ht="13.75" customHeight="1" x14ac:dyDescent="0.35">
      <c r="B114" s="250"/>
      <c r="C114" s="70"/>
    </row>
    <row r="115" spans="2:8" s="19" customFormat="1" x14ac:dyDescent="0.35">
      <c r="B115" s="47"/>
      <c r="C115" s="69"/>
    </row>
    <row r="116" spans="2:8" s="19" customFormat="1" x14ac:dyDescent="0.35">
      <c r="B116" s="48"/>
      <c r="C116" s="69"/>
    </row>
    <row r="117" spans="2:8" s="19" customFormat="1" ht="24" customHeight="1" x14ac:dyDescent="0.35">
      <c r="B117" s="247" t="s">
        <v>326</v>
      </c>
      <c r="C117" s="70"/>
      <c r="E117" s="92" t="s">
        <v>241</v>
      </c>
    </row>
    <row r="118" spans="2:8" s="19" customFormat="1" ht="24" customHeight="1" x14ac:dyDescent="0.35">
      <c r="B118" s="248"/>
      <c r="C118" s="56" t="s">
        <v>327</v>
      </c>
      <c r="D118" s="19" t="s">
        <v>328</v>
      </c>
      <c r="E118" s="87">
        <v>1</v>
      </c>
      <c r="F118" s="161"/>
    </row>
    <row r="119" spans="2:8" s="19" customFormat="1" x14ac:dyDescent="0.35">
      <c r="B119" s="248"/>
      <c r="C119" s="70"/>
      <c r="E119" s="98"/>
    </row>
    <row r="120" spans="2:8" s="19" customFormat="1" ht="24.75" customHeight="1" x14ac:dyDescent="0.35">
      <c r="B120" s="248"/>
      <c r="C120" s="70"/>
      <c r="E120" s="92" t="s">
        <v>329</v>
      </c>
    </row>
    <row r="121" spans="2:8" s="19" customFormat="1" ht="24.75" customHeight="1" x14ac:dyDescent="0.35">
      <c r="B121" s="248"/>
      <c r="C121" s="56" t="s">
        <v>330</v>
      </c>
      <c r="D121" s="19" t="s">
        <v>331</v>
      </c>
      <c r="E121" s="148">
        <v>20166.666666666668</v>
      </c>
    </row>
    <row r="122" spans="2:8" s="19" customFormat="1" x14ac:dyDescent="0.35">
      <c r="B122" s="248"/>
      <c r="C122" s="70"/>
    </row>
    <row r="123" spans="2:8" s="19" customFormat="1" ht="24.75" customHeight="1" x14ac:dyDescent="0.35">
      <c r="B123" s="248"/>
      <c r="C123" s="56" t="s">
        <v>332</v>
      </c>
      <c r="D123" s="49" t="s">
        <v>333</v>
      </c>
      <c r="E123" s="92" t="s">
        <v>241</v>
      </c>
    </row>
    <row r="124" spans="2:8" s="19" customFormat="1" ht="24.75" customHeight="1" x14ac:dyDescent="0.35">
      <c r="B124" s="248"/>
      <c r="C124" s="70"/>
      <c r="D124" s="50" t="s">
        <v>334</v>
      </c>
      <c r="E124" s="84">
        <v>1</v>
      </c>
      <c r="F124" s="213" t="s">
        <v>278</v>
      </c>
      <c r="G124" s="214"/>
    </row>
    <row r="125" spans="2:8" s="19" customFormat="1" ht="24.75" customHeight="1" x14ac:dyDescent="0.35">
      <c r="B125" s="248"/>
      <c r="C125" s="70"/>
      <c r="D125" s="50"/>
      <c r="E125" s="84">
        <v>19</v>
      </c>
      <c r="F125" s="215"/>
      <c r="G125" s="216"/>
    </row>
    <row r="126" spans="2:8" s="19" customFormat="1" ht="24.75" customHeight="1" x14ac:dyDescent="0.35">
      <c r="B126" s="248"/>
      <c r="C126" s="70"/>
      <c r="D126" s="50" t="s">
        <v>335</v>
      </c>
      <c r="E126" s="84">
        <v>3</v>
      </c>
      <c r="F126" s="215"/>
      <c r="G126" s="216"/>
    </row>
    <row r="127" spans="2:8" s="19" customFormat="1" ht="24.75" customHeight="1" x14ac:dyDescent="0.35">
      <c r="B127" s="248"/>
      <c r="C127" s="70"/>
      <c r="D127" s="50" t="s">
        <v>336</v>
      </c>
      <c r="E127" s="84">
        <v>10</v>
      </c>
      <c r="F127" s="215"/>
      <c r="G127" s="216"/>
    </row>
    <row r="128" spans="2:8" s="19" customFormat="1" ht="24.75" customHeight="1" x14ac:dyDescent="0.35">
      <c r="B128" s="248"/>
      <c r="C128" s="70"/>
      <c r="D128" s="50" t="s">
        <v>337</v>
      </c>
      <c r="E128" s="84">
        <v>3</v>
      </c>
      <c r="F128" s="217"/>
      <c r="G128" s="218"/>
    </row>
    <row r="129" spans="1:53" s="19" customFormat="1" x14ac:dyDescent="0.35">
      <c r="B129" s="248"/>
      <c r="C129" s="70"/>
      <c r="E129" s="83" t="str">
        <f>IF(SUM(E124:E128)=$E$21,"Check","Error")</f>
        <v>Check</v>
      </c>
    </row>
    <row r="130" spans="1:53" s="19" customFormat="1" x14ac:dyDescent="0.35">
      <c r="B130" s="48"/>
      <c r="C130" s="69"/>
    </row>
    <row r="131" spans="1:53" s="19" customFormat="1" x14ac:dyDescent="0.35">
      <c r="B131" s="48"/>
      <c r="C131" s="69"/>
    </row>
    <row r="132" spans="1:53" s="51" customFormat="1" ht="24" customHeight="1" x14ac:dyDescent="0.35">
      <c r="A132" s="1"/>
      <c r="B132" s="247" t="s">
        <v>338</v>
      </c>
      <c r="C132" s="70"/>
      <c r="D132" s="19"/>
      <c r="E132" s="92" t="s">
        <v>329</v>
      </c>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row>
    <row r="133" spans="1:53" ht="24" customHeight="1" x14ac:dyDescent="0.35">
      <c r="B133" s="248"/>
      <c r="C133" s="56" t="s">
        <v>339</v>
      </c>
      <c r="D133" s="19" t="s">
        <v>340</v>
      </c>
      <c r="E133" s="148">
        <v>35694.444444444445</v>
      </c>
    </row>
    <row r="134" spans="1:53" x14ac:dyDescent="0.35">
      <c r="B134" s="248"/>
      <c r="C134" s="70"/>
      <c r="D134" s="19"/>
    </row>
    <row r="135" spans="1:53" ht="24" customHeight="1" x14ac:dyDescent="0.35">
      <c r="B135" s="248"/>
      <c r="C135" s="56" t="s">
        <v>341</v>
      </c>
      <c r="D135" s="15" t="s">
        <v>342</v>
      </c>
      <c r="E135" s="96" t="s">
        <v>343</v>
      </c>
      <c r="F135" s="91" t="s">
        <v>344</v>
      </c>
      <c r="G135" s="91" t="s">
        <v>345</v>
      </c>
    </row>
    <row r="136" spans="1:53" ht="24" customHeight="1" x14ac:dyDescent="0.35">
      <c r="B136" s="248"/>
      <c r="C136" s="70"/>
      <c r="D136" s="52" t="s">
        <v>346</v>
      </c>
      <c r="E136" s="85">
        <v>0.83333333333333337</v>
      </c>
      <c r="F136" s="85">
        <v>0.16666666666666666</v>
      </c>
      <c r="G136" s="86">
        <v>0</v>
      </c>
      <c r="H136" s="241" t="s">
        <v>347</v>
      </c>
      <c r="I136" s="242"/>
      <c r="J136" s="19"/>
    </row>
    <row r="137" spans="1:53" ht="24" customHeight="1" x14ac:dyDescent="0.35">
      <c r="B137" s="248"/>
      <c r="C137" s="70"/>
      <c r="D137" s="52" t="s">
        <v>348</v>
      </c>
      <c r="E137" s="85">
        <v>0.47222222222222221</v>
      </c>
      <c r="F137" s="85">
        <v>0.52777777777777779</v>
      </c>
      <c r="G137" s="86">
        <v>0</v>
      </c>
      <c r="H137" s="243"/>
      <c r="I137" s="244"/>
      <c r="J137" s="19"/>
    </row>
    <row r="138" spans="1:53" ht="24" customHeight="1" x14ac:dyDescent="0.35">
      <c r="B138" s="248"/>
      <c r="C138" s="70"/>
      <c r="D138" s="52" t="s">
        <v>349</v>
      </c>
      <c r="E138" s="85">
        <v>0.91666666666666663</v>
      </c>
      <c r="F138" s="85">
        <v>8.3333333333333329E-2</v>
      </c>
      <c r="G138" s="86">
        <v>0</v>
      </c>
      <c r="H138" s="243"/>
      <c r="I138" s="244"/>
      <c r="J138" s="19"/>
    </row>
    <row r="139" spans="1:53" ht="24" customHeight="1" x14ac:dyDescent="0.35">
      <c r="B139" s="248"/>
      <c r="C139" s="70"/>
      <c r="D139" s="52" t="s">
        <v>350</v>
      </c>
      <c r="E139" s="85">
        <v>0.61111111111111116</v>
      </c>
      <c r="F139" s="85">
        <v>0.3888888888888889</v>
      </c>
      <c r="G139" s="86">
        <v>0</v>
      </c>
      <c r="H139" s="243"/>
      <c r="I139" s="244"/>
      <c r="J139" s="19"/>
    </row>
    <row r="140" spans="1:53" ht="24" customHeight="1" x14ac:dyDescent="0.35">
      <c r="B140" s="248"/>
      <c r="C140" s="70"/>
      <c r="D140" s="52" t="s">
        <v>351</v>
      </c>
      <c r="E140" s="85">
        <v>0.91666666666666663</v>
      </c>
      <c r="F140" s="85">
        <v>8.3333333333333329E-2</v>
      </c>
      <c r="G140" s="86">
        <v>0</v>
      </c>
      <c r="H140" s="243"/>
      <c r="I140" s="244"/>
      <c r="J140" s="19"/>
    </row>
    <row r="141" spans="1:53" ht="24" customHeight="1" x14ac:dyDescent="0.35">
      <c r="B141" s="248"/>
      <c r="C141" s="70"/>
      <c r="D141" s="52" t="s">
        <v>352</v>
      </c>
      <c r="E141" s="85">
        <v>0.55555555555555558</v>
      </c>
      <c r="F141" s="85">
        <v>0.44444444444444442</v>
      </c>
      <c r="G141" s="86">
        <v>0</v>
      </c>
      <c r="H141" s="243"/>
      <c r="I141" s="244"/>
      <c r="J141" s="19"/>
    </row>
    <row r="142" spans="1:53" ht="24" customHeight="1" x14ac:dyDescent="0.35">
      <c r="B142" s="248"/>
      <c r="C142" s="70"/>
      <c r="D142" s="52" t="s">
        <v>353</v>
      </c>
      <c r="E142" s="85">
        <v>0.5</v>
      </c>
      <c r="F142" s="85">
        <v>0.5</v>
      </c>
      <c r="G142" s="86">
        <v>0</v>
      </c>
      <c r="H142" s="243"/>
      <c r="I142" s="244"/>
      <c r="J142" s="19"/>
    </row>
    <row r="143" spans="1:53" ht="24" customHeight="1" x14ac:dyDescent="0.35">
      <c r="B143" s="248"/>
      <c r="C143" s="70"/>
      <c r="D143" s="52" t="s">
        <v>354</v>
      </c>
      <c r="E143" s="85">
        <v>0.1388888888888889</v>
      </c>
      <c r="F143" s="85">
        <v>0.86111111111111116</v>
      </c>
      <c r="G143" s="86">
        <v>0</v>
      </c>
      <c r="H143" s="245"/>
      <c r="I143" s="246"/>
      <c r="J143" s="19"/>
    </row>
    <row r="144" spans="1:53" x14ac:dyDescent="0.35">
      <c r="B144" s="248"/>
      <c r="C144" s="70"/>
      <c r="E144" s="93"/>
      <c r="F144" s="93"/>
      <c r="G144" s="93"/>
      <c r="H144" s="53"/>
      <c r="J144" s="19"/>
    </row>
    <row r="145" spans="2:12" ht="24" customHeight="1" x14ac:dyDescent="0.35">
      <c r="B145" s="248"/>
      <c r="C145" s="56" t="s">
        <v>355</v>
      </c>
      <c r="D145" s="15" t="s">
        <v>356</v>
      </c>
      <c r="E145" s="96" t="s">
        <v>343</v>
      </c>
      <c r="F145" s="91" t="s">
        <v>344</v>
      </c>
      <c r="G145" s="91" t="s">
        <v>345</v>
      </c>
      <c r="H145" s="53"/>
    </row>
    <row r="146" spans="2:12" ht="24" customHeight="1" x14ac:dyDescent="0.35">
      <c r="B146" s="248"/>
      <c r="C146" s="70"/>
      <c r="D146" s="100" t="s">
        <v>357</v>
      </c>
      <c r="E146" s="85">
        <v>0.77777777777777779</v>
      </c>
      <c r="F146" s="85">
        <v>0.1111111111111111</v>
      </c>
      <c r="G146" s="86">
        <v>0.1111111111111111</v>
      </c>
      <c r="H146" s="241" t="s">
        <v>347</v>
      </c>
      <c r="I146" s="242"/>
      <c r="J146" s="163"/>
      <c r="K146" s="163"/>
      <c r="L146" s="163"/>
    </row>
    <row r="147" spans="2:12" ht="24" customHeight="1" x14ac:dyDescent="0.35">
      <c r="B147" s="248"/>
      <c r="C147" s="70"/>
      <c r="D147" s="100" t="s">
        <v>358</v>
      </c>
      <c r="E147" s="85">
        <v>0.88888888888888884</v>
      </c>
      <c r="F147" s="85">
        <v>0</v>
      </c>
      <c r="G147" s="86">
        <v>0.1111111111111111</v>
      </c>
      <c r="H147" s="243"/>
      <c r="I147" s="244"/>
      <c r="J147" s="163"/>
      <c r="K147" s="163"/>
      <c r="L147" s="163"/>
    </row>
    <row r="148" spans="2:12" ht="24" customHeight="1" x14ac:dyDescent="0.35">
      <c r="B148" s="248"/>
      <c r="C148" s="70"/>
      <c r="D148" s="100" t="s">
        <v>359</v>
      </c>
      <c r="E148" s="85">
        <v>0.88888888888888884</v>
      </c>
      <c r="F148" s="85">
        <v>0</v>
      </c>
      <c r="G148" s="86">
        <v>0.1111111111111111</v>
      </c>
      <c r="H148" s="243"/>
      <c r="I148" s="244"/>
      <c r="J148" s="163"/>
      <c r="K148" s="163"/>
      <c r="L148" s="163"/>
    </row>
    <row r="149" spans="2:12" ht="24" customHeight="1" x14ac:dyDescent="0.35">
      <c r="B149" s="248"/>
      <c r="C149" s="70"/>
      <c r="D149" s="100" t="s">
        <v>360</v>
      </c>
      <c r="E149" s="85">
        <v>0.88888888888888884</v>
      </c>
      <c r="F149" s="85">
        <v>0</v>
      </c>
      <c r="G149" s="86">
        <v>0.1111111111111111</v>
      </c>
      <c r="H149" s="243"/>
      <c r="I149" s="244"/>
      <c r="J149" s="163"/>
      <c r="K149" s="163"/>
      <c r="L149" s="163"/>
    </row>
    <row r="150" spans="2:12" ht="24" customHeight="1" x14ac:dyDescent="0.35">
      <c r="B150" s="248"/>
      <c r="C150" s="70"/>
      <c r="D150" s="100" t="s">
        <v>361</v>
      </c>
      <c r="E150" s="85">
        <v>0.88888888888888884</v>
      </c>
      <c r="F150" s="85">
        <v>0</v>
      </c>
      <c r="G150" s="86">
        <v>0.1111111111111111</v>
      </c>
      <c r="H150" s="243"/>
      <c r="I150" s="244"/>
      <c r="J150" s="163"/>
      <c r="K150" s="163"/>
      <c r="L150" s="163"/>
    </row>
    <row r="151" spans="2:12" ht="24" customHeight="1" x14ac:dyDescent="0.35">
      <c r="B151" s="248"/>
      <c r="C151" s="70"/>
      <c r="D151" s="100" t="s">
        <v>362</v>
      </c>
      <c r="E151" s="85">
        <v>0.83333333333333337</v>
      </c>
      <c r="F151" s="85">
        <v>5.5555555555555552E-2</v>
      </c>
      <c r="G151" s="86">
        <v>0.1111111111111111</v>
      </c>
      <c r="H151" s="243"/>
      <c r="I151" s="244"/>
      <c r="J151" s="163"/>
      <c r="K151" s="163"/>
      <c r="L151" s="163"/>
    </row>
    <row r="152" spans="2:12" ht="24" customHeight="1" x14ac:dyDescent="0.35">
      <c r="B152" s="248"/>
      <c r="C152" s="70"/>
      <c r="D152" s="100" t="s">
        <v>363</v>
      </c>
      <c r="E152" s="85">
        <v>0.75</v>
      </c>
      <c r="F152" s="85">
        <v>0.1388888888888889</v>
      </c>
      <c r="G152" s="86">
        <v>0.1111111111111111</v>
      </c>
      <c r="H152" s="243"/>
      <c r="I152" s="244"/>
      <c r="J152" s="163"/>
      <c r="K152" s="163"/>
      <c r="L152" s="163"/>
    </row>
    <row r="153" spans="2:12" ht="24" customHeight="1" x14ac:dyDescent="0.35">
      <c r="B153" s="248"/>
      <c r="C153" s="70"/>
      <c r="D153" s="100" t="s">
        <v>364</v>
      </c>
      <c r="E153" s="85">
        <v>0</v>
      </c>
      <c r="F153" s="85">
        <v>0.88888888888888884</v>
      </c>
      <c r="G153" s="86">
        <v>0.1111111111111111</v>
      </c>
      <c r="H153" s="245"/>
      <c r="I153" s="246"/>
      <c r="J153" s="163"/>
      <c r="K153" s="163"/>
      <c r="L153" s="163"/>
    </row>
    <row r="154" spans="2:12" ht="15" customHeight="1" x14ac:dyDescent="0.35">
      <c r="B154" s="248"/>
      <c r="C154" s="70"/>
      <c r="E154" s="93"/>
      <c r="F154" s="93"/>
      <c r="G154" s="93"/>
      <c r="I154" s="19"/>
    </row>
    <row r="155" spans="2:12" ht="24" customHeight="1" x14ac:dyDescent="0.35">
      <c r="B155" s="248"/>
      <c r="C155" s="70"/>
      <c r="E155" s="92" t="s">
        <v>365</v>
      </c>
      <c r="F155" s="93"/>
      <c r="G155" s="93"/>
      <c r="I155" s="19"/>
    </row>
    <row r="156" spans="2:12" ht="24" customHeight="1" x14ac:dyDescent="0.35">
      <c r="B156" s="248"/>
      <c r="C156" s="56" t="s">
        <v>366</v>
      </c>
      <c r="D156" s="1" t="s">
        <v>367</v>
      </c>
      <c r="E156" s="149">
        <v>0.41666666666666669</v>
      </c>
      <c r="F156" s="93"/>
      <c r="G156" s="93"/>
      <c r="I156" s="19"/>
    </row>
    <row r="157" spans="2:12" ht="15" customHeight="1" x14ac:dyDescent="0.35">
      <c r="B157" s="248"/>
      <c r="C157" s="70"/>
      <c r="E157" s="93"/>
      <c r="F157" s="93"/>
      <c r="G157" s="93"/>
      <c r="I157" s="19"/>
    </row>
    <row r="158" spans="2:12" ht="24" customHeight="1" x14ac:dyDescent="0.35">
      <c r="B158" s="248"/>
      <c r="C158" s="70"/>
      <c r="E158" s="92" t="s">
        <v>241</v>
      </c>
      <c r="F158" s="93"/>
      <c r="G158" s="93"/>
      <c r="I158" s="19"/>
    </row>
    <row r="159" spans="2:12" ht="24" customHeight="1" x14ac:dyDescent="0.35">
      <c r="B159" s="248"/>
      <c r="C159" s="56" t="s">
        <v>368</v>
      </c>
      <c r="D159" s="1" t="s">
        <v>369</v>
      </c>
      <c r="E159" s="77">
        <v>27</v>
      </c>
      <c r="F159" s="93"/>
      <c r="G159" s="93"/>
      <c r="I159" s="19"/>
    </row>
    <row r="160" spans="2:12" ht="15" customHeight="1" x14ac:dyDescent="0.35">
      <c r="B160" s="248"/>
      <c r="C160" s="1"/>
    </row>
    <row r="161" spans="1:64" x14ac:dyDescent="0.35">
      <c r="B161" s="16"/>
      <c r="C161" s="70"/>
    </row>
    <row r="162" spans="1:64" ht="14.5" thickBot="1" x14ac:dyDescent="0.4">
      <c r="A162" s="17"/>
      <c r="B162" s="17"/>
      <c r="C162" s="71"/>
      <c r="D162" s="28"/>
      <c r="E162" s="28"/>
      <c r="F162" s="28"/>
      <c r="G162" s="28"/>
      <c r="H162" s="28"/>
      <c r="I162" s="28"/>
      <c r="J162" s="28"/>
      <c r="K162" s="28"/>
    </row>
    <row r="163" spans="1:64" x14ac:dyDescent="0.35">
      <c r="A163" s="16"/>
      <c r="B163" s="16"/>
      <c r="C163" s="70"/>
    </row>
    <row r="164" spans="1:64" ht="25" x14ac:dyDescent="0.35">
      <c r="B164" s="40" t="s">
        <v>227</v>
      </c>
      <c r="C164" s="40"/>
      <c r="D164" s="41"/>
      <c r="E164" s="41"/>
      <c r="F164" s="41"/>
      <c r="G164" s="41"/>
      <c r="H164" s="41"/>
      <c r="I164" s="41"/>
      <c r="J164" s="41"/>
    </row>
    <row r="165" spans="1:64" ht="26.25" customHeight="1" x14ac:dyDescent="0.35">
      <c r="B165" s="30" t="s">
        <v>370</v>
      </c>
      <c r="C165" s="30"/>
      <c r="D165" s="82" t="s">
        <v>371</v>
      </c>
      <c r="E165" s="104"/>
      <c r="F165" s="104"/>
      <c r="G165" s="104"/>
      <c r="H165" s="104"/>
      <c r="I165" s="104"/>
      <c r="J165" s="104"/>
    </row>
    <row r="166" spans="1:64" ht="26.25" customHeight="1" x14ac:dyDescent="0.35">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row>
    <row r="167" spans="1:64" s="45" customFormat="1" ht="32.25" customHeight="1" x14ac:dyDescent="0.35">
      <c r="A167" s="19"/>
      <c r="B167" s="247" t="s">
        <v>372</v>
      </c>
      <c r="C167" s="70"/>
      <c r="D167" s="19"/>
      <c r="E167" s="95" t="s">
        <v>373</v>
      </c>
      <c r="F167" s="279" t="s">
        <v>374</v>
      </c>
      <c r="G167" s="278"/>
      <c r="H167" s="27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row>
    <row r="168" spans="1:64" s="45" customFormat="1" ht="34" customHeight="1" x14ac:dyDescent="0.35">
      <c r="A168" s="19"/>
      <c r="B168" s="254"/>
      <c r="C168" s="72"/>
      <c r="D168" s="19" t="s">
        <v>375</v>
      </c>
      <c r="E168" s="150">
        <v>6.7000000000000002E-4</v>
      </c>
      <c r="F168" s="255" t="s">
        <v>376</v>
      </c>
      <c r="G168" s="256"/>
      <c r="H168" s="257"/>
      <c r="I168" s="54"/>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row>
    <row r="169" spans="1:64" s="19" customFormat="1" ht="13.5" customHeight="1" x14ac:dyDescent="0.35">
      <c r="B169" s="1"/>
      <c r="C169" s="69"/>
      <c r="D169" s="1"/>
      <c r="E169" s="1"/>
      <c r="F169" s="1"/>
      <c r="G169" s="1"/>
      <c r="H169" s="1"/>
      <c r="I169" s="36"/>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row>
    <row r="170" spans="1:64" s="19" customFormat="1" ht="13.5" customHeight="1" x14ac:dyDescent="0.35">
      <c r="B170" s="1"/>
      <c r="C170" s="69"/>
      <c r="D170" s="1"/>
      <c r="E170" s="1"/>
      <c r="F170" s="1"/>
      <c r="G170" s="1"/>
      <c r="H170" s="1"/>
      <c r="I170" s="1"/>
      <c r="J170" s="1"/>
      <c r="K170" s="1"/>
    </row>
    <row r="171" spans="1:64" s="19" customFormat="1" ht="13" customHeight="1" x14ac:dyDescent="0.35">
      <c r="B171" s="261" t="s">
        <v>377</v>
      </c>
      <c r="C171" s="72"/>
      <c r="D171" s="1"/>
      <c r="E171" s="1"/>
      <c r="F171" s="1"/>
      <c r="G171" s="1"/>
      <c r="H171" s="1"/>
      <c r="I171" s="1"/>
      <c r="J171" s="1"/>
      <c r="K171" s="1"/>
    </row>
    <row r="172" spans="1:64" ht="24.75" customHeight="1" x14ac:dyDescent="0.35">
      <c r="B172" s="260"/>
      <c r="C172" s="72"/>
      <c r="D172" s="15" t="s">
        <v>378</v>
      </c>
      <c r="E172" s="96" t="s">
        <v>379</v>
      </c>
      <c r="F172" s="96" t="s">
        <v>380</v>
      </c>
      <c r="G172" s="55" t="s">
        <v>370</v>
      </c>
    </row>
    <row r="173" spans="1:64" ht="30" customHeight="1" x14ac:dyDescent="0.35">
      <c r="B173" s="260"/>
      <c r="C173" s="72"/>
      <c r="D173" s="1" t="s">
        <v>381</v>
      </c>
      <c r="E173" s="151">
        <v>1765705.9999999998</v>
      </c>
      <c r="F173" s="155">
        <f>E173*$E$168</f>
        <v>1183.0230199999999</v>
      </c>
      <c r="G173" s="207" t="s">
        <v>382</v>
      </c>
      <c r="H173" s="271"/>
      <c r="I173" s="208"/>
    </row>
    <row r="174" spans="1:64" ht="30" customHeight="1" x14ac:dyDescent="0.35">
      <c r="B174" s="260"/>
      <c r="C174" s="72"/>
      <c r="D174" s="1" t="s">
        <v>383</v>
      </c>
      <c r="E174" s="152">
        <v>1970000</v>
      </c>
      <c r="F174" s="155">
        <f t="shared" ref="F174:F178" si="0">E174*$E$168</f>
        <v>1319.9</v>
      </c>
      <c r="G174" s="209"/>
      <c r="H174" s="272"/>
      <c r="I174" s="210"/>
    </row>
    <row r="175" spans="1:64" ht="30" customHeight="1" x14ac:dyDescent="0.35">
      <c r="B175" s="260"/>
      <c r="C175" s="72"/>
      <c r="D175" s="1" t="s">
        <v>384</v>
      </c>
      <c r="E175" s="152">
        <v>450000</v>
      </c>
      <c r="F175" s="155">
        <f t="shared" si="0"/>
        <v>301.5</v>
      </c>
      <c r="G175" s="209"/>
      <c r="H175" s="272"/>
      <c r="I175" s="210"/>
    </row>
    <row r="176" spans="1:64" ht="30" customHeight="1" x14ac:dyDescent="0.35">
      <c r="B176" s="260"/>
      <c r="C176" s="72"/>
      <c r="D176" s="1" t="s">
        <v>385</v>
      </c>
      <c r="E176" s="152">
        <v>400000</v>
      </c>
      <c r="F176" s="155">
        <f t="shared" si="0"/>
        <v>268</v>
      </c>
      <c r="G176" s="209"/>
      <c r="H176" s="272"/>
      <c r="I176" s="210"/>
    </row>
    <row r="177" spans="2:9" ht="30" customHeight="1" x14ac:dyDescent="0.35">
      <c r="B177" s="260"/>
      <c r="C177" s="72"/>
      <c r="D177" s="1" t="s">
        <v>386</v>
      </c>
      <c r="E177" s="152">
        <v>375000</v>
      </c>
      <c r="F177" s="155">
        <f t="shared" si="0"/>
        <v>251.25</v>
      </c>
      <c r="G177" s="209"/>
      <c r="H177" s="272"/>
      <c r="I177" s="210"/>
    </row>
    <row r="178" spans="2:9" ht="30" customHeight="1" x14ac:dyDescent="0.35">
      <c r="B178" s="260"/>
      <c r="C178" s="72"/>
      <c r="D178" s="20" t="s">
        <v>387</v>
      </c>
      <c r="E178" s="153">
        <v>496070.60000000003</v>
      </c>
      <c r="F178" s="156">
        <f t="shared" si="0"/>
        <v>332.36730200000005</v>
      </c>
      <c r="G178" s="211"/>
      <c r="H178" s="273"/>
      <c r="I178" s="212"/>
    </row>
    <row r="179" spans="2:9" ht="29.5" customHeight="1" x14ac:dyDescent="0.35">
      <c r="B179" s="260"/>
      <c r="C179" s="72"/>
      <c r="D179" s="1" t="s">
        <v>388</v>
      </c>
      <c r="E179" s="154">
        <f>SUM(E173:E178)</f>
        <v>5456776.5999999996</v>
      </c>
      <c r="F179" s="154">
        <f>SUM(F173:F178)</f>
        <v>3656.0403220000003</v>
      </c>
      <c r="G179" s="274" t="s">
        <v>389</v>
      </c>
      <c r="H179" s="275"/>
      <c r="I179" s="276"/>
    </row>
    <row r="180" spans="2:9" x14ac:dyDescent="0.35">
      <c r="B180" s="260"/>
      <c r="C180" s="72"/>
      <c r="G180" s="2"/>
    </row>
    <row r="181" spans="2:9" ht="24" customHeight="1" x14ac:dyDescent="0.35">
      <c r="B181" s="260"/>
      <c r="C181" s="72"/>
      <c r="D181" s="15" t="s">
        <v>390</v>
      </c>
      <c r="E181" s="92" t="s">
        <v>391</v>
      </c>
    </row>
    <row r="182" spans="2:9" ht="26.5" customHeight="1" x14ac:dyDescent="0.35">
      <c r="B182" s="260"/>
      <c r="C182" s="72"/>
      <c r="D182" s="19" t="s">
        <v>392</v>
      </c>
      <c r="E182" s="21">
        <f t="shared" ref="E182:E187" si="1">E173/$E$179</f>
        <v>0.32358040825787149</v>
      </c>
      <c r="F182" s="251" t="s">
        <v>393</v>
      </c>
      <c r="G182" s="252"/>
      <c r="H182" s="2"/>
    </row>
    <row r="183" spans="2:9" ht="26.5" customHeight="1" x14ac:dyDescent="0.35">
      <c r="B183" s="260"/>
      <c r="C183" s="72"/>
      <c r="D183" s="19" t="s">
        <v>394</v>
      </c>
      <c r="E183" s="21">
        <f t="shared" si="1"/>
        <v>0.36101899425386047</v>
      </c>
      <c r="F183" s="251" t="s">
        <v>395</v>
      </c>
      <c r="G183" s="252"/>
      <c r="H183" s="2"/>
    </row>
    <row r="184" spans="2:9" ht="26.5" customHeight="1" x14ac:dyDescent="0.35">
      <c r="B184" s="260"/>
      <c r="C184" s="72"/>
      <c r="D184" s="19" t="s">
        <v>396</v>
      </c>
      <c r="E184" s="21">
        <f t="shared" si="1"/>
        <v>8.2466267722963046E-2</v>
      </c>
      <c r="F184" s="251" t="s">
        <v>397</v>
      </c>
      <c r="G184" s="252"/>
    </row>
    <row r="185" spans="2:9" ht="26.5" customHeight="1" x14ac:dyDescent="0.35">
      <c r="B185" s="260"/>
      <c r="C185" s="72"/>
      <c r="D185" s="19" t="s">
        <v>398</v>
      </c>
      <c r="E185" s="21">
        <f t="shared" si="1"/>
        <v>7.3303349087078265E-2</v>
      </c>
      <c r="F185" s="251" t="s">
        <v>399</v>
      </c>
      <c r="G185" s="252"/>
      <c r="H185" s="2"/>
    </row>
    <row r="186" spans="2:9" ht="26.5" customHeight="1" x14ac:dyDescent="0.35">
      <c r="B186" s="260"/>
      <c r="C186" s="72"/>
      <c r="D186" s="19" t="s">
        <v>400</v>
      </c>
      <c r="E186" s="21">
        <f t="shared" si="1"/>
        <v>6.8721889769135874E-2</v>
      </c>
      <c r="F186" s="251" t="s">
        <v>401</v>
      </c>
      <c r="G186" s="252"/>
      <c r="H186" s="2"/>
    </row>
    <row r="187" spans="2:9" ht="26.5" customHeight="1" x14ac:dyDescent="0.35">
      <c r="B187" s="260"/>
      <c r="C187" s="72"/>
      <c r="D187" s="1" t="s">
        <v>402</v>
      </c>
      <c r="E187" s="22">
        <f t="shared" si="1"/>
        <v>9.0909090909090925E-2</v>
      </c>
      <c r="F187" s="251" t="s">
        <v>403</v>
      </c>
      <c r="G187" s="252"/>
      <c r="H187" s="2"/>
    </row>
    <row r="188" spans="2:9" ht="26.5" customHeight="1" x14ac:dyDescent="0.35">
      <c r="B188" s="23"/>
      <c r="C188" s="72"/>
      <c r="E188" s="24">
        <f>SUM(E182:E187)</f>
        <v>1</v>
      </c>
      <c r="F188" s="251" t="s">
        <v>404</v>
      </c>
      <c r="G188" s="252"/>
      <c r="H188" s="10"/>
      <c r="I188" s="10"/>
    </row>
    <row r="189" spans="2:9" x14ac:dyDescent="0.35">
      <c r="B189" s="23"/>
      <c r="C189" s="72"/>
      <c r="G189" s="10"/>
      <c r="H189" s="10"/>
      <c r="I189" s="10"/>
    </row>
    <row r="190" spans="2:9" x14ac:dyDescent="0.35">
      <c r="G190" s="10"/>
      <c r="H190" s="10"/>
      <c r="I190" s="10"/>
    </row>
    <row r="191" spans="2:9" x14ac:dyDescent="0.35">
      <c r="G191" s="10"/>
      <c r="H191" s="10"/>
      <c r="I191" s="10"/>
    </row>
    <row r="192" spans="2:9" ht="24" customHeight="1" x14ac:dyDescent="0.35">
      <c r="B192" s="261" t="s">
        <v>405</v>
      </c>
      <c r="C192" s="72"/>
      <c r="E192" s="92" t="s">
        <v>406</v>
      </c>
      <c r="F192" s="92" t="s">
        <v>407</v>
      </c>
      <c r="G192" s="11"/>
      <c r="H192" s="11"/>
      <c r="I192" s="11"/>
    </row>
    <row r="193" spans="1:11" ht="43" customHeight="1" x14ac:dyDescent="0.35">
      <c r="B193" s="254"/>
      <c r="C193" s="72"/>
      <c r="D193" s="1" t="s">
        <v>408</v>
      </c>
      <c r="E193" s="164">
        <v>1.0833333333333335</v>
      </c>
      <c r="F193" s="165">
        <v>2.5277777777777777</v>
      </c>
      <c r="G193" s="262" t="s">
        <v>409</v>
      </c>
      <c r="H193" s="263"/>
      <c r="I193" s="264"/>
    </row>
    <row r="194" spans="1:11" ht="15.75" customHeight="1" x14ac:dyDescent="0.35">
      <c r="B194" s="25"/>
      <c r="C194" s="72"/>
      <c r="G194" s="10"/>
      <c r="H194" s="10"/>
      <c r="I194" s="10"/>
    </row>
    <row r="195" spans="1:11" ht="24.75" customHeight="1" x14ac:dyDescent="0.35">
      <c r="B195" s="247" t="s">
        <v>410</v>
      </c>
      <c r="C195" s="70"/>
      <c r="E195" s="92" t="s">
        <v>411</v>
      </c>
      <c r="G195" s="11"/>
      <c r="H195" s="11"/>
      <c r="I195" s="11"/>
    </row>
    <row r="196" spans="1:11" ht="35.5" customHeight="1" x14ac:dyDescent="0.35">
      <c r="B196" s="250"/>
      <c r="C196" s="70"/>
      <c r="D196" s="1" t="s">
        <v>412</v>
      </c>
      <c r="E196" s="164">
        <v>2</v>
      </c>
      <c r="F196" s="262" t="s">
        <v>413</v>
      </c>
      <c r="G196" s="263"/>
      <c r="H196" s="263"/>
      <c r="I196" s="264"/>
    </row>
    <row r="197" spans="1:11" x14ac:dyDescent="0.35">
      <c r="B197" s="11"/>
      <c r="G197" s="2"/>
    </row>
    <row r="198" spans="1:11" ht="24" customHeight="1" x14ac:dyDescent="0.35">
      <c r="B198" s="247" t="s">
        <v>414</v>
      </c>
      <c r="D198" s="15" t="s">
        <v>415</v>
      </c>
      <c r="E198" s="92" t="s">
        <v>416</v>
      </c>
      <c r="F198" s="96" t="s">
        <v>417</v>
      </c>
    </row>
    <row r="199" spans="1:11" ht="32.25" customHeight="1" x14ac:dyDescent="0.35">
      <c r="B199" s="250"/>
      <c r="D199" s="1" t="s">
        <v>418</v>
      </c>
      <c r="E199" s="194">
        <f>E179/E196</f>
        <v>2728388.3</v>
      </c>
      <c r="F199" s="195">
        <f>F179/E196</f>
        <v>1828.0201610000001</v>
      </c>
      <c r="G199" s="262" t="s">
        <v>419</v>
      </c>
      <c r="H199" s="263"/>
      <c r="I199" s="264"/>
    </row>
    <row r="200" spans="1:11" x14ac:dyDescent="0.35">
      <c r="B200" s="11"/>
      <c r="G200" s="2"/>
    </row>
    <row r="201" spans="1:11" x14ac:dyDescent="0.35">
      <c r="B201" s="11"/>
      <c r="G201" s="2"/>
    </row>
    <row r="202" spans="1:11" ht="14.5" thickBot="1" x14ac:dyDescent="0.4">
      <c r="A202" s="27"/>
      <c r="B202" s="27"/>
      <c r="C202" s="73"/>
      <c r="D202" s="28"/>
      <c r="E202" s="28"/>
      <c r="F202" s="28"/>
      <c r="G202" s="29"/>
      <c r="H202" s="28"/>
      <c r="I202" s="28"/>
      <c r="J202" s="28"/>
      <c r="K202" s="28"/>
    </row>
    <row r="203" spans="1:11" x14ac:dyDescent="0.35">
      <c r="A203" s="11"/>
      <c r="B203" s="11"/>
      <c r="G203" s="2"/>
    </row>
    <row r="204" spans="1:11" ht="25" x14ac:dyDescent="0.35">
      <c r="B204" s="40" t="s">
        <v>420</v>
      </c>
      <c r="C204" s="41"/>
      <c r="D204" s="41"/>
      <c r="E204" s="41"/>
      <c r="F204" s="41"/>
      <c r="G204" s="41"/>
      <c r="H204" s="41"/>
      <c r="I204" s="41"/>
      <c r="J204" s="41"/>
    </row>
    <row r="205" spans="1:11" ht="25.75" customHeight="1" x14ac:dyDescent="0.35">
      <c r="B205" s="30" t="s">
        <v>370</v>
      </c>
      <c r="C205" s="30"/>
      <c r="D205" s="31" t="s">
        <v>421</v>
      </c>
      <c r="E205" s="32"/>
      <c r="F205" s="33"/>
      <c r="G205" s="34"/>
      <c r="H205" s="34"/>
      <c r="I205" s="34"/>
      <c r="J205" s="34"/>
    </row>
    <row r="206" spans="1:11" ht="20.5" customHeight="1" x14ac:dyDescent="0.35"/>
    <row r="207" spans="1:11" ht="23.5" customHeight="1" x14ac:dyDescent="0.35"/>
    <row r="208" spans="1:11" ht="25.5" customHeight="1" x14ac:dyDescent="0.35">
      <c r="B208" s="260" t="s">
        <v>422</v>
      </c>
      <c r="C208" s="72"/>
      <c r="D208" s="15" t="s">
        <v>423</v>
      </c>
      <c r="E208" s="96" t="s">
        <v>416</v>
      </c>
      <c r="F208" s="97" t="s">
        <v>424</v>
      </c>
      <c r="G208" s="97" t="s">
        <v>425</v>
      </c>
      <c r="H208" s="91" t="s">
        <v>426</v>
      </c>
      <c r="I208" s="277" t="s">
        <v>370</v>
      </c>
      <c r="J208" s="278"/>
    </row>
    <row r="209" spans="1:11" ht="41.25" customHeight="1" x14ac:dyDescent="0.35">
      <c r="B209" s="260"/>
      <c r="C209" s="72"/>
      <c r="D209" s="1" t="s">
        <v>427</v>
      </c>
      <c r="E209" s="196">
        <v>262300</v>
      </c>
      <c r="F209" s="14">
        <f>E209*$E$168</f>
        <v>175.74100000000001</v>
      </c>
      <c r="G209" s="157">
        <f>E209*$E$196</f>
        <v>524600</v>
      </c>
      <c r="H209" s="94">
        <f>F209*$E$196</f>
        <v>351.48200000000003</v>
      </c>
      <c r="I209" s="265" t="s">
        <v>428</v>
      </c>
      <c r="J209" s="266"/>
    </row>
    <row r="210" spans="1:11" ht="41.25" customHeight="1" x14ac:dyDescent="0.35">
      <c r="B210" s="260"/>
      <c r="C210" s="72"/>
      <c r="D210" s="1" t="s">
        <v>429</v>
      </c>
      <c r="E210" s="196">
        <v>835700</v>
      </c>
      <c r="F210" s="14">
        <f>E210*$E$168</f>
        <v>559.91899999999998</v>
      </c>
      <c r="G210" s="157">
        <f>E210*$E$196</f>
        <v>1671400</v>
      </c>
      <c r="H210" s="94">
        <f>F210*$E$196</f>
        <v>1119.838</v>
      </c>
      <c r="I210" s="269"/>
      <c r="J210" s="270"/>
    </row>
    <row r="211" spans="1:11" x14ac:dyDescent="0.35">
      <c r="B211" s="260"/>
      <c r="C211" s="72"/>
      <c r="E211" s="197"/>
      <c r="G211" s="158"/>
    </row>
    <row r="212" spans="1:11" ht="24" customHeight="1" x14ac:dyDescent="0.35">
      <c r="B212" s="260"/>
      <c r="C212" s="72"/>
      <c r="D212" s="15" t="s">
        <v>430</v>
      </c>
      <c r="E212" s="197"/>
      <c r="G212" s="158"/>
    </row>
    <row r="213" spans="1:11" ht="25.5" customHeight="1" x14ac:dyDescent="0.35">
      <c r="B213" s="260"/>
      <c r="C213" s="72"/>
      <c r="D213" s="1" t="s">
        <v>431</v>
      </c>
      <c r="E213" s="196">
        <v>1761105</v>
      </c>
      <c r="F213" s="14">
        <f>E213*$E$168</f>
        <v>1179.9403500000001</v>
      </c>
      <c r="G213" s="157">
        <f t="shared" ref="G213:H216" si="2">E213*$E$196</f>
        <v>3522210</v>
      </c>
      <c r="H213" s="94">
        <f t="shared" si="2"/>
        <v>2359.8807000000002</v>
      </c>
      <c r="I213" s="265" t="s">
        <v>432</v>
      </c>
      <c r="J213" s="266"/>
    </row>
    <row r="214" spans="1:11" ht="25.5" customHeight="1" x14ac:dyDescent="0.35">
      <c r="B214" s="260"/>
      <c r="C214" s="72"/>
      <c r="D214" s="1" t="s">
        <v>433</v>
      </c>
      <c r="E214" s="196">
        <v>1761105</v>
      </c>
      <c r="F214" s="14">
        <f>E214*$E$168</f>
        <v>1179.9403500000001</v>
      </c>
      <c r="G214" s="157">
        <f t="shared" si="2"/>
        <v>3522210</v>
      </c>
      <c r="H214" s="94">
        <f t="shared" si="2"/>
        <v>2359.8807000000002</v>
      </c>
      <c r="I214" s="267"/>
      <c r="J214" s="268"/>
    </row>
    <row r="215" spans="1:11" ht="25.5" customHeight="1" x14ac:dyDescent="0.35">
      <c r="B215" s="260"/>
      <c r="C215" s="72"/>
      <c r="D215" s="1" t="s">
        <v>434</v>
      </c>
      <c r="E215" s="196">
        <v>962680.99200000009</v>
      </c>
      <c r="F215" s="14">
        <f>E215*$E$168</f>
        <v>644.99626464000005</v>
      </c>
      <c r="G215" s="157">
        <f t="shared" si="2"/>
        <v>1925361.9840000002</v>
      </c>
      <c r="H215" s="94">
        <f t="shared" si="2"/>
        <v>1289.9925292800001</v>
      </c>
      <c r="I215" s="267"/>
      <c r="J215" s="268"/>
    </row>
    <row r="216" spans="1:11" ht="25.5" customHeight="1" x14ac:dyDescent="0.35">
      <c r="B216" s="260"/>
      <c r="C216" s="72"/>
      <c r="D216" s="1" t="s">
        <v>435</v>
      </c>
      <c r="E216" s="196">
        <v>1761105</v>
      </c>
      <c r="F216" s="14">
        <f>E216*$E$168</f>
        <v>1179.9403500000001</v>
      </c>
      <c r="G216" s="157">
        <f t="shared" si="2"/>
        <v>3522210</v>
      </c>
      <c r="H216" s="94">
        <f t="shared" si="2"/>
        <v>2359.8807000000002</v>
      </c>
      <c r="I216" s="269"/>
      <c r="J216" s="270"/>
    </row>
    <row r="217" spans="1:11" x14ac:dyDescent="0.35">
      <c r="I217" s="2"/>
    </row>
    <row r="218" spans="1:11" x14ac:dyDescent="0.35">
      <c r="I218" s="2"/>
    </row>
    <row r="219" spans="1:11" ht="14.5" thickBot="1" x14ac:dyDescent="0.4">
      <c r="A219" s="27"/>
      <c r="B219" s="17"/>
      <c r="C219" s="71"/>
      <c r="D219" s="28"/>
      <c r="E219" s="28"/>
      <c r="F219" s="28"/>
      <c r="G219" s="28"/>
      <c r="H219" s="28"/>
      <c r="I219" s="28"/>
      <c r="J219" s="28"/>
      <c r="K219" s="28"/>
    </row>
    <row r="220" spans="1:11" x14ac:dyDescent="0.35">
      <c r="A220" s="11"/>
      <c r="B220" s="16"/>
      <c r="C220" s="70"/>
    </row>
    <row r="225" spans="2:2" x14ac:dyDescent="0.35">
      <c r="B225" s="1" t="s">
        <v>482</v>
      </c>
    </row>
  </sheetData>
  <mergeCells count="53">
    <mergeCell ref="B167:B168"/>
    <mergeCell ref="F168:H168"/>
    <mergeCell ref="H105:H113"/>
    <mergeCell ref="B208:B216"/>
    <mergeCell ref="B195:B196"/>
    <mergeCell ref="B171:B187"/>
    <mergeCell ref="F196:I196"/>
    <mergeCell ref="B192:B193"/>
    <mergeCell ref="I213:J216"/>
    <mergeCell ref="G193:I193"/>
    <mergeCell ref="G173:I178"/>
    <mergeCell ref="G199:I199"/>
    <mergeCell ref="G179:I179"/>
    <mergeCell ref="I209:J210"/>
    <mergeCell ref="I208:J208"/>
    <mergeCell ref="F167:H167"/>
    <mergeCell ref="E111:G111"/>
    <mergeCell ref="E113:G113"/>
    <mergeCell ref="B50:B101"/>
    <mergeCell ref="B104:B114"/>
    <mergeCell ref="E106:G106"/>
    <mergeCell ref="H146:I153"/>
    <mergeCell ref="B117:B129"/>
    <mergeCell ref="E104:G104"/>
    <mergeCell ref="B198:B199"/>
    <mergeCell ref="F182:G182"/>
    <mergeCell ref="F183:G183"/>
    <mergeCell ref="F184:G184"/>
    <mergeCell ref="F185:G185"/>
    <mergeCell ref="F186:G186"/>
    <mergeCell ref="F187:G187"/>
    <mergeCell ref="F188:G188"/>
    <mergeCell ref="H136:I143"/>
    <mergeCell ref="B132:B160"/>
    <mergeCell ref="E112:G112"/>
    <mergeCell ref="E108:G108"/>
    <mergeCell ref="E109:G109"/>
    <mergeCell ref="I75:J77"/>
    <mergeCell ref="F124:G128"/>
    <mergeCell ref="B20:B47"/>
    <mergeCell ref="F18:G18"/>
    <mergeCell ref="F24:G26"/>
    <mergeCell ref="F73:H73"/>
    <mergeCell ref="F62:G64"/>
    <mergeCell ref="F68:G70"/>
    <mergeCell ref="F38:G40"/>
    <mergeCell ref="F44:G45"/>
    <mergeCell ref="F30:G34"/>
    <mergeCell ref="F52:G55"/>
    <mergeCell ref="E107:G107"/>
    <mergeCell ref="F80:G88"/>
    <mergeCell ref="F92:G100"/>
    <mergeCell ref="E110:G110"/>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TemplafyFormConfiguration><![CDATA[{"formFields":[],"formDataEntries":[]}]]></TemplafyFormConfiguration>
</file>

<file path=customXml/item2.xml><?xml version="1.0" encoding="utf-8"?>
<ct:contentTypeSchema xmlns:ct="http://schemas.microsoft.com/office/2006/metadata/contentType" xmlns:ma="http://schemas.microsoft.com/office/2006/metadata/properties/metaAttributes" ct:_="" ma:_="" ma:contentTypeName="Document" ma:contentTypeID="0x010100F013C150B921C048B3B41BB7E4D3F149" ma:contentTypeVersion="11" ma:contentTypeDescription="Create a new document." ma:contentTypeScope="" ma:versionID="452364e479f14c689ab5386e47850f70">
  <xsd:schema xmlns:xsd="http://www.w3.org/2001/XMLSchema" xmlns:xs="http://www.w3.org/2001/XMLSchema" xmlns:p="http://schemas.microsoft.com/office/2006/metadata/properties" xmlns:ns2="c0e6fccf-d412-41ce-92e1-f52d1a6e1c63" xmlns:ns3="f5fb090d-eab1-4403-aa07-dae045dc1122" targetNamespace="http://schemas.microsoft.com/office/2006/metadata/properties" ma:root="true" ma:fieldsID="4ba41580911e16a2080bda80340140ac" ns2:_="" ns3:_="">
    <xsd:import namespace="c0e6fccf-d412-41ce-92e1-f52d1a6e1c63"/>
    <xsd:import namespace="f5fb090d-eab1-4403-aa07-dae045dc11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6fccf-d412-41ce-92e1-f52d1a6e1c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d27762-0251-4a48-b483-e1f79c0a654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b090d-eab1-4403-aa07-dae045dc112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5a9f92-d947-455e-9f10-fec3244a22ee}" ma:internalName="TaxCatchAll" ma:showField="CatchAllData" ma:web="f5fb090d-eab1-4403-aa07-dae045dc11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0e6fccf-d412-41ce-92e1-f52d1a6e1c63">
      <Terms xmlns="http://schemas.microsoft.com/office/infopath/2007/PartnerControls"/>
    </lcf76f155ced4ddcb4097134ff3c332f>
    <TaxCatchAll xmlns="f5fb090d-eab1-4403-aa07-dae045dc1122" xsi:nil="true"/>
  </documentManagement>
</p:properties>
</file>

<file path=customXml/item5.xml><?xml version="1.0" encoding="utf-8"?>
<TemplafyTemplateConfiguration><![CDATA[{"transformationConfigurations":[],"templateName":"blankspreadsheet","templateDescription":"","enableDocumentContentUpdater":false,"version":"2.0"}]]></TemplafyTemplateConfiguration>
</file>

<file path=customXml/itemProps1.xml><?xml version="1.0" encoding="utf-8"?>
<ds:datastoreItem xmlns:ds="http://schemas.openxmlformats.org/officeDocument/2006/customXml" ds:itemID="{5DB285FC-7024-43F5-A31F-00A5BA4E791F}">
  <ds:schemaRefs/>
</ds:datastoreItem>
</file>

<file path=customXml/itemProps2.xml><?xml version="1.0" encoding="utf-8"?>
<ds:datastoreItem xmlns:ds="http://schemas.openxmlformats.org/officeDocument/2006/customXml" ds:itemID="{EE4E0B3E-7646-4E76-BAE8-159D2290F71C}"/>
</file>

<file path=customXml/itemProps3.xml><?xml version="1.0" encoding="utf-8"?>
<ds:datastoreItem xmlns:ds="http://schemas.openxmlformats.org/officeDocument/2006/customXml" ds:itemID="{5811F4D6-832A-4719-9EA0-65043395038A}">
  <ds:schemaRefs>
    <ds:schemaRef ds:uri="http://schemas.microsoft.com/sharepoint/v3/contenttype/forms"/>
  </ds:schemaRefs>
</ds:datastoreItem>
</file>

<file path=customXml/itemProps4.xml><?xml version="1.0" encoding="utf-8"?>
<ds:datastoreItem xmlns:ds="http://schemas.openxmlformats.org/officeDocument/2006/customXml" ds:itemID="{8D0B7649-418F-4439-92B3-256A699B8C87}">
  <ds:schemaRefs>
    <ds:schemaRef ds:uri="http://schemas.microsoft.com/office/2006/metadata/propertie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1799a9e-6cb6-451a-ab17-18fcbab63c68"/>
    <ds:schemaRef ds:uri="http://purl.org/dc/dcmitype/"/>
    <ds:schemaRef ds:uri="c0e6fccf-d412-41ce-92e1-f52d1a6e1c63"/>
    <ds:schemaRef ds:uri="f5fb090d-eab1-4403-aa07-dae045dc1122"/>
  </ds:schemaRefs>
</ds:datastoreItem>
</file>

<file path=customXml/itemProps5.xml><?xml version="1.0" encoding="utf-8"?>
<ds:datastoreItem xmlns:ds="http://schemas.openxmlformats.org/officeDocument/2006/customXml" ds:itemID="{588A0022-3364-4F36-BDD2-86B7783717D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Initial Data</vt:lpstr>
      <vt:lpstr>2) Final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docId:AB27DE65E6A748ACFE58C3F6DB1FEC34</cp:keywords>
  <dc:description/>
  <cp:lastModifiedBy/>
  <cp:revision>1</cp:revision>
  <dcterms:created xsi:type="dcterms:W3CDTF">2024-04-11T08:02:05Z</dcterms:created>
  <dcterms:modified xsi:type="dcterms:W3CDTF">2025-09-23T11:10:40Z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0x010100F013C150B921C048B3B41BB7E4D3F149</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