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drawings/drawing1.xml" ContentType="application/vnd.openxmlformats-officedocument.drawing+xml"/>
  <Override PartName="/xl/comments3.xml" ContentType="application/vnd.openxmlformats-officedocument.spreadsheetml.comments+xml"/>
  <Override PartName="/xl/threadedComments/threadedComment3.xml" ContentType="application/vnd.ms-excel.threaded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9"/>
  <workbookPr filterPrivacy="1"/>
  <xr:revisionPtr revIDLastSave="0" documentId="106_{5F21D1E5-10E0-4217-9851-1115294A5274}" xr6:coauthVersionLast="47" xr6:coauthVersionMax="47" xr10:uidLastSave="{00000000-0000-0000-0000-000000000000}"/>
  <bookViews>
    <workbookView xWindow="-110" yWindow="-110" windowWidth="22620" windowHeight="13500" firstSheet="2" activeTab="2" xr2:uid="{00000000-000D-0000-FFFF-FFFF00000000}"/>
  </bookViews>
  <sheets>
    <sheet name="0) Index" sheetId="8" r:id="rId1"/>
    <sheet name="1) A - Building a baseline" sheetId="1" r:id="rId2"/>
    <sheet name="2) Final Data" sheetId="5" r:id="rId3"/>
    <sheet name="3) Healthy Diets (B1)" sheetId="2" r:id="rId4"/>
    <sheet name="4) Household Size and FTWE" sheetId="3" r:id="rId5"/>
    <sheet name="5) Dashboard" sheetId="9"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07" i="5" l="1"/>
  <c r="E83" i="5" l="1"/>
  <c r="D83" i="5"/>
  <c r="BK57" i="9" l="1"/>
  <c r="BK56" i="9"/>
  <c r="D34" i="5"/>
  <c r="D33" i="5"/>
  <c r="BK51" i="9"/>
  <c r="BK50" i="9"/>
  <c r="BK49" i="9"/>
  <c r="D30" i="5"/>
  <c r="D28" i="5"/>
  <c r="D27" i="5"/>
  <c r="BK46" i="9"/>
  <c r="BK45" i="9"/>
  <c r="BK44" i="9"/>
  <c r="BK43" i="9"/>
  <c r="D24" i="5"/>
  <c r="D23" i="5"/>
  <c r="D22" i="5"/>
  <c r="D21" i="5"/>
  <c r="AA58" i="9"/>
  <c r="AA57" i="9"/>
  <c r="AA51" i="9"/>
  <c r="AA46" i="9" l="1"/>
  <c r="AB46" i="9" s="1"/>
  <c r="AA45" i="9"/>
  <c r="AB45" i="9" s="1"/>
  <c r="AA44" i="9"/>
  <c r="AB44" i="9" s="1"/>
  <c r="AE16" i="9"/>
  <c r="Z15" i="9"/>
  <c r="Z14" i="9"/>
  <c r="I45" i="9"/>
  <c r="D112" i="5"/>
  <c r="D102" i="5"/>
  <c r="F94" i="5"/>
  <c r="E94" i="5"/>
  <c r="E93" i="5"/>
  <c r="E92" i="5"/>
  <c r="E91" i="5"/>
  <c r="E90" i="5"/>
  <c r="E89" i="5"/>
  <c r="E88" i="5"/>
  <c r="E87" i="5"/>
  <c r="D94" i="5"/>
  <c r="D93" i="5"/>
  <c r="D92" i="5"/>
  <c r="D91" i="5"/>
  <c r="D90" i="5"/>
  <c r="D89" i="5"/>
  <c r="D88" i="5"/>
  <c r="D87" i="5"/>
  <c r="F82" i="5"/>
  <c r="E82" i="5"/>
  <c r="E81" i="5"/>
  <c r="E80" i="5"/>
  <c r="E79" i="5"/>
  <c r="E78" i="5"/>
  <c r="E77" i="5"/>
  <c r="D82" i="5"/>
  <c r="D81" i="5"/>
  <c r="D80" i="5"/>
  <c r="D79" i="5"/>
  <c r="D78" i="5"/>
  <c r="D77" i="5"/>
  <c r="D59" i="5"/>
  <c r="D58" i="5"/>
  <c r="D57" i="5"/>
  <c r="AB47" i="9"/>
  <c r="D8" i="2"/>
  <c r="E11" i="2"/>
  <c r="C11" i="2"/>
  <c r="D7" i="3"/>
  <c r="C7" i="3"/>
  <c r="E7" i="3"/>
  <c r="E10" i="2"/>
  <c r="D10" i="2"/>
  <c r="C10" i="2"/>
  <c r="E46" i="5" l="1"/>
  <c r="F46" i="5" s="1"/>
  <c r="E49" i="5"/>
  <c r="F49" i="5" s="1"/>
  <c r="E52" i="5"/>
  <c r="F52" i="5" s="1"/>
  <c r="E53" i="5"/>
  <c r="F53" i="5" s="1"/>
  <c r="F145" i="5"/>
  <c r="F148" i="5"/>
  <c r="F149" i="5"/>
  <c r="F150" i="5"/>
  <c r="F151" i="5"/>
  <c r="F144" i="5"/>
  <c r="E145" i="5"/>
  <c r="G145" i="5" s="1"/>
  <c r="E148" i="5"/>
  <c r="G148" i="5" s="1"/>
  <c r="E149" i="5"/>
  <c r="G149" i="5" s="1"/>
  <c r="E150" i="5"/>
  <c r="G150" i="5" s="1"/>
  <c r="E151" i="5"/>
  <c r="G151" i="5" s="1"/>
  <c r="E144" i="5"/>
  <c r="G144" i="5" s="1"/>
  <c r="E107" i="5"/>
  <c r="E108" i="5"/>
  <c r="E109" i="5"/>
  <c r="E110" i="5"/>
  <c r="E111" i="5"/>
  <c r="E112" i="5"/>
  <c r="C8" i="2"/>
  <c r="C9" i="2" s="1"/>
  <c r="E47" i="5"/>
  <c r="F47" i="5" s="1"/>
  <c r="E48" i="5"/>
  <c r="F48" i="5" s="1"/>
  <c r="E45" i="5"/>
  <c r="F45" i="5" s="1"/>
  <c r="E8" i="2"/>
  <c r="E9" i="2" s="1"/>
  <c r="D9" i="2"/>
  <c r="D11" i="2" s="1"/>
  <c r="D113" i="5"/>
  <c r="B7" i="3"/>
  <c r="AA52" i="9" l="1"/>
  <c r="AE15" i="9"/>
  <c r="AA53" i="9"/>
  <c r="I46" i="9"/>
  <c r="U14" i="9"/>
  <c r="AE14" i="9" s="1"/>
  <c r="D122" i="5"/>
  <c r="AS45" i="9" s="1"/>
  <c r="E105" i="5"/>
  <c r="D105" i="5"/>
  <c r="AM21" i="9"/>
  <c r="D118" i="5"/>
  <c r="D121" i="5"/>
  <c r="AS44" i="9" s="1"/>
  <c r="D126" i="5"/>
  <c r="AS49" i="9" s="1"/>
  <c r="D125" i="5"/>
  <c r="AS48" i="9" s="1"/>
  <c r="D124" i="5"/>
  <c r="AS47" i="9" s="1"/>
  <c r="D123" i="5"/>
  <c r="AS46" i="9" s="1"/>
  <c r="E113" i="5"/>
  <c r="E118" i="5" s="1"/>
  <c r="AM14" i="9" l="1"/>
  <c r="J47" i="9"/>
  <c r="D127"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tc={0BE6F7E1-50C8-459F-BABF-5679003E46D9}</author>
    <author>tc={F4D6FDB1-03BD-493E-8B70-6176C332660E}</author>
    <author>tc={E66BF92D-A7F6-4272-A4CE-BFF5752569EE}</author>
    <author>tc={67B6A492-F882-48E9-BEED-13A1B3397DB6}</author>
    <author>tc={20108CB2-EB68-461D-B33E-25172DCF52ED}</author>
    <author>tc={BC16702A-2BE4-4437-B971-671EA36F67EE}</author>
    <author>tc={84480051-CC03-4839-8EFD-5B9B8F4A0363}</author>
    <author>tc={72BFA7EA-8BB5-4DB4-84BF-2BAE8985661D}</author>
    <author>tc={ADF7FEA5-0E35-401F-8E90-BEF9F6E8A446}</author>
    <author>tc={87B1D8A3-FE75-4752-8063-34B795DC6449}</author>
    <author>tc={AB2A7DE4-DBD6-41FA-830F-D47113938B34}</author>
    <author>tc={40D99464-8D6E-40D2-9E2C-1FE3D0E46EF6}</author>
    <author>tc={9F01ED6F-5E92-48DA-BEF8-103E8B361F86}</author>
  </authors>
  <commentList>
    <comment ref="D24" authorId="0" shapeId="0" xr:uid="{0BE6F7E1-50C8-459F-BABF-5679003E46D9}">
      <text>
        <t>[Threaded comment]
Your version of Excel allows you to read this threaded comment; however, any edits to it will get removed if the file is opened in a newer version of Excel. Learn more: https://go.microsoft.com/fwlink/?linkid=870924
Comment:
    21 get materials from stores; 4 get from companies</t>
      </text>
    </comment>
    <comment ref="D30" authorId="1" shapeId="0" xr:uid="{F4D6FDB1-03BD-493E-8B70-6176C332660E}">
      <text>
        <t>[Threaded comment]
Your version of Excel allows you to read this threaded comment; however, any edits to it will get removed if the file is opened in a newer version of Excel. Learn more: https://go.microsoft.com/fwlink/?linkid=870924
Comment:
    Work independently, but sell the materials with a cooperative/association.</t>
      </text>
    </comment>
    <comment ref="D45" authorId="2" shapeId="0" xr:uid="{E66BF92D-A7F6-4272-A4CE-BFF5752569EE}">
      <text>
        <t>[Threaded comment]
Your version of Excel allows you to read this threaded comment; however, any edits to it will get removed if the file is opened in a newer version of Excel. Learn more: https://go.microsoft.com/fwlink/?linkid=870924
Comment:
    The interviewees number 30, 32 and 37 was considered as outliers.</t>
      </text>
    </comment>
    <comment ref="D49" authorId="3" shapeId="0" xr:uid="{67B6A492-F882-48E9-BEED-13A1B3397DB6}">
      <text>
        <t>[Threaded comment]
Your version of Excel allows you to read this threaded comment; however, any edits to it will get removed if the file is opened in a newer version of Excel. Learn more: https://go.microsoft.com/fwlink/?linkid=870924
Comment:
    Four interviewees were on this condition and two of them as outliers. If we consider the two outliers the average increases to R$ 11,52/hour.</t>
      </text>
    </comment>
    <comment ref="D52" authorId="4" shapeId="0" xr:uid="{20108CB2-EB68-461D-B33E-25172DCF52ED}">
      <text>
        <t>[Threaded comment]
Your version of Excel allows you to read this threaded comment; however, any edits to it will get removed if the file is opened in a newer version of Excel. Learn more: https://go.microsoft.com/fwlink/?linkid=870924
Comment:
    The numbers 13, 30, 32, 36, 37, and 38 were considered as outliers.</t>
      </text>
    </comment>
    <comment ref="D102" authorId="5" shapeId="0" xr:uid="{BC16702A-2BE4-4437-B971-671EA36F67EE}">
      <text>
        <t>[Threaded comment]
Your version of Excel allows you to read this threaded comment; however, any edits to it will get removed if the file is opened in a newer version of Excel. Learn more: https://go.microsoft.com/fwlink/?linkid=870924
Comment:
    Must to verify if the ratio is correct.</t>
      </text>
    </comment>
    <comment ref="D105" authorId="6" shapeId="0" xr:uid="{84480051-CC03-4839-8EFD-5B9B8F4A0363}">
      <text>
        <t>[Threaded comment]
Your version of Excel allows you to read this threaded comment; however, any edits to it will get removed if the file is opened in a newer version of Excel. Learn more: https://go.microsoft.com/fwlink/?linkid=870924
Comment:
    Healthcare Costs Percentage</t>
      </text>
    </comment>
    <comment ref="E105" authorId="7" shapeId="0" xr:uid="{72BFA7EA-8BB5-4DB4-84BF-2BAE8985661D}">
      <text>
        <t>[Threaded comment]
Your version of Excel allows you to read this threaded comment; however, any edits to it will get removed if the file is opened in a newer version of Excel. Learn more: https://go.microsoft.com/fwlink/?linkid=870924
Comment:
    Education Costs Percentage</t>
      </text>
    </comment>
    <comment ref="D108" authorId="8" shapeId="0" xr:uid="{ADF7FEA5-0E35-401F-8E90-BEF9F6E8A446}">
      <text>
        <t>[Threaded comment]
Your version of Excel allows you to read this threaded comment; however, any edits to it will get removed if the file is opened in a newer version of Excel. Learn more: https://go.microsoft.com/fwlink/?linkid=870924
Comment:
    Local Report Data</t>
      </text>
    </comment>
    <comment ref="D109" authorId="9" shapeId="0" xr:uid="{87B1D8A3-FE75-4752-8063-34B795DC6449}">
      <text>
        <t>[Threaded comment]
Your version of Excel allows you to read this threaded comment; however, any edits to it will get removed if the file is opened in a newer version of Excel. Learn more: https://go.microsoft.com/fwlink/?linkid=870924
Comment:
    Costs calculate by local survey, according the local report.</t>
      </text>
    </comment>
    <comment ref="D110" authorId="10" shapeId="0" xr:uid="{AB2A7DE4-DBD6-41FA-830F-D47113938B34}">
      <text>
        <t>[Threaded comment]
Your version of Excel allows you to read this threaded comment; however, any edits to it will get removed if the file is opened in a newer version of Excel. Learn more: https://go.microsoft.com/fwlink/?linkid=870924
Comment:
    Costs calculate by local survey, according the local report.</t>
      </text>
    </comment>
    <comment ref="D111" authorId="11" shapeId="0" xr:uid="{40D99464-8D6E-40D2-9E2C-1FE3D0E46EF6}">
      <text>
        <t>[Threaded comment]
Your version of Excel allows you to read this threaded comment; however, any edits to it will get removed if the file is opened in a newer version of Excel. Learn more: https://go.microsoft.com/fwlink/?linkid=870924
Comment:
    Local Report Data</t>
      </text>
    </comment>
    <comment ref="D135" authorId="12" shapeId="0" xr:uid="{9F01ED6F-5E92-48DA-BEF8-103E8B361F86}">
      <text>
        <t>[Threaded comment]
Your version of Excel allows you to read this threaded comment; however, any edits to it will get removed if the file is opened in a newer version of Excel. Learn more: https://go.microsoft.com/fwlink/?linkid=870924
Comment:
    Source: https://www.globallivingwage.org/wp-content/uploads/2020/11/LW-Report_Sao-Paulo_2020_pt_FINAL.pdf</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tc={690D9FC8-7C37-41CB-8E8D-1D75E2B8967D}</author>
  </authors>
  <commentList>
    <comment ref="D7" authorId="0" shapeId="0" xr:uid="{690D9FC8-7C37-41CB-8E8D-1D75E2B8967D}">
      <text>
        <t>[Threaded comment]
Your version of Excel allows you to read this threaded comment; however, any edits to it will get removed if the file is opened in a newer version of Excel. Learn more: https://go.microsoft.com/fwlink/?linkid=870924
Comment:
    From the previously recorded value of R$ 11.05, an inflation correction of 13.85% was applied. Source: https://www.ibge.gov.br/explica/inflacao.php</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tc={BBC12EB6-D8AE-46C0-89AA-C550E98C26A1}</author>
  </authors>
  <commentList>
    <comment ref="AM21" authorId="0" shapeId="0" xr:uid="{BBC12EB6-D8AE-46C0-89AA-C550E98C26A1}">
      <text>
        <t>[Threaded comment]
Your version of Excel allows you to read this threaded comment; however, any edits to it will get removed if the file is opened in a newer version of Excel. Learn more: https://go.microsoft.com/fwlink/?linkid=870924
Comment:
    Must verify if it is correct</t>
      </text>
    </comment>
  </commentList>
</comments>
</file>

<file path=xl/sharedStrings.xml><?xml version="1.0" encoding="utf-8"?>
<sst xmlns="http://schemas.openxmlformats.org/spreadsheetml/2006/main" count="2571" uniqueCount="1116">
  <si>
    <t>About this document</t>
  </si>
  <si>
    <t xml:space="preserve">Survey Title </t>
  </si>
  <si>
    <t>Living Income Assessment</t>
  </si>
  <si>
    <t xml:space="preserve">Tabs in this Excel: </t>
  </si>
  <si>
    <t>1) A - Building a Baseline</t>
  </si>
  <si>
    <t xml:space="preserve">2) Final Data </t>
  </si>
  <si>
    <t>3) Healthy Diets (B1)</t>
  </si>
  <si>
    <t>4) Household Size and Full-Time Worker Equivalent</t>
  </si>
  <si>
    <t>5) Dashboard with summary of data input in 2) Final data</t>
  </si>
  <si>
    <t xml:space="preserve">Purpose of this Excel </t>
  </si>
  <si>
    <t xml:space="preserve">The purpose of this Excel document is to record the data that has been collected by local project partners when developing each case study. 
This Excel is coupled with a PowerPoint toolkit that gives a complete overview of the full methodology. Throughout the Excel document, the exact pages in the Powerpoint are referenced for guidance. Please refer to the PowerPoint manual for the full set of questions and methodology for 
A - Calculating the basline, 
B - Estimating the Living Income and 
C - Compiling Benchmark Data. 
In addition, there is a Word template that users should also complete and that accompanies the Excel and the PowerPoint toolkit. Noting down critical assumptions for the Final Data sheet is the purpose of the Word template. </t>
  </si>
  <si>
    <t>Context of this Excel</t>
  </si>
  <si>
    <t xml:space="preserve">In 2024, the Living Income study piloted a methodology with local NGOs to assess the concept of a “living income” for informal waste workers with the goal to create a practical methodology to promote the provision of a living income within these supply chains. Case surveys were developed in 2023 in locations in India, Ghana and Brazil.  This toolkit was developed in the first half of 2024, as part of Phase 2 of the Living Income Assessment. 
The toolkit is open to be used by anyone and can be used under the CC 4.0 license. </t>
  </si>
  <si>
    <t>About this case study</t>
  </si>
  <si>
    <t>Location</t>
  </si>
  <si>
    <t>Belo Horizonte</t>
  </si>
  <si>
    <t>Organization or researcher that developed the case study</t>
  </si>
  <si>
    <t>Insea</t>
  </si>
  <si>
    <t>Dates</t>
  </si>
  <si>
    <t>June, 2024</t>
  </si>
  <si>
    <r>
      <t xml:space="preserve">Purpose of this tab: 
</t>
    </r>
    <r>
      <rPr>
        <sz val="12"/>
        <color theme="1"/>
        <rFont val="Arial Nova"/>
        <family val="2"/>
      </rPr>
      <t xml:space="preserve">This tab is for the project partner to record the answers from the surveyed waste pickers. Project partners may want to use their phones or pen &amp; paper to collect answers in the field and then enter the data into the Excel when they have finished collecting the answers. Interviews can be run individually or in groups. Existing data that the organization may have, could also be leveraged. 
Interviews should be run respectfully and constructively. Rephrasing may be necessary. Questions order may be changed to create the feeling of an informal discussion. Not all of the questions have to be asked, depending on the local context. Complimentary questions are marked as such. Compensation to waste pickers for their time is recommended. This tab is meant as a template, but does not necessarily have to be filled out by the project partner. This is to enable maximum flexibility when recording the survey results. </t>
    </r>
  </si>
  <si>
    <t>Questionnaire for the interviews with waste pickers</t>
  </si>
  <si>
    <t xml:space="preserve">Waste Picker 1 </t>
  </si>
  <si>
    <t xml:space="preserve">Waste Picker 2 </t>
  </si>
  <si>
    <t xml:space="preserve">Waste Picker 3 </t>
  </si>
  <si>
    <t>Waste Picker 4</t>
  </si>
  <si>
    <t>Waste Picker 5</t>
  </si>
  <si>
    <t>Waste Picker 6</t>
  </si>
  <si>
    <t>Waste Picker 7</t>
  </si>
  <si>
    <t>Waste Picker 8</t>
  </si>
  <si>
    <t>Waste Picker 9</t>
  </si>
  <si>
    <t>Waste Picker 10</t>
  </si>
  <si>
    <t>Waste Picker 11</t>
  </si>
  <si>
    <t>Waste Picker 12</t>
  </si>
  <si>
    <t>Waste Picker 13</t>
  </si>
  <si>
    <t>Waste Picker 14</t>
  </si>
  <si>
    <t>Waste Picker 15</t>
  </si>
  <si>
    <t>Waste Picker 16</t>
  </si>
  <si>
    <t>Waste Picker 17</t>
  </si>
  <si>
    <t>Waste Picker 18</t>
  </si>
  <si>
    <t>Waste Picker 19</t>
  </si>
  <si>
    <t>Waste Picker 20</t>
  </si>
  <si>
    <t>Waste Picker 21</t>
  </si>
  <si>
    <t>Waste Picker 22</t>
  </si>
  <si>
    <t>Waste Picker 23</t>
  </si>
  <si>
    <t>Waste Picker 24</t>
  </si>
  <si>
    <t>Waste Picker 25</t>
  </si>
  <si>
    <t>Waste Picker 26</t>
  </si>
  <si>
    <t>Waste Picker 27</t>
  </si>
  <si>
    <t>Waste Picker 28</t>
  </si>
  <si>
    <t>Waste Picker 29</t>
  </si>
  <si>
    <t>Waste Picker 30</t>
  </si>
  <si>
    <t>Waste Picker 31</t>
  </si>
  <si>
    <t>Waste Picker 32</t>
  </si>
  <si>
    <t>Waste Picker 33</t>
  </si>
  <si>
    <t>Waste Picker 34</t>
  </si>
  <si>
    <t>Waste Picker 35</t>
  </si>
  <si>
    <t>Waste Picker 36</t>
  </si>
  <si>
    <t>Waste Picker 37</t>
  </si>
  <si>
    <t>Waste Picker 38</t>
  </si>
  <si>
    <t>Waste Picker 39</t>
  </si>
  <si>
    <t>Waste Picker 40</t>
  </si>
  <si>
    <t>Section 1: About the interviewee</t>
  </si>
  <si>
    <t xml:space="preserve">1. Gender </t>
  </si>
  <si>
    <t>Female</t>
  </si>
  <si>
    <t>Male</t>
  </si>
  <si>
    <t>Prefer not to say</t>
  </si>
  <si>
    <t>2. Age group the interviewee belongs to</t>
  </si>
  <si>
    <t>30 - 49</t>
  </si>
  <si>
    <t>More than 50</t>
  </si>
  <si>
    <t>18 - 29</t>
  </si>
  <si>
    <t>3. What is the size of your household?</t>
  </si>
  <si>
    <t>7 (3 adults and 4 children)</t>
  </si>
  <si>
    <t>2 (2 adults)</t>
  </si>
  <si>
    <t>6 (4 adults and 2 children)</t>
  </si>
  <si>
    <t>1 Only her</t>
  </si>
  <si>
    <t>7 (4 adults and 3 children)</t>
  </si>
  <si>
    <t>02 people (adults - mother and child)</t>
  </si>
  <si>
    <t>2 adults</t>
  </si>
  <si>
    <t>4 (3 adults and 1 teenager)</t>
  </si>
  <si>
    <t>3 adults</t>
  </si>
  <si>
    <t>6 (3 adults and 3 children)</t>
  </si>
  <si>
    <t>1 (lives alone)</t>
  </si>
  <si>
    <t>3 (1 adult, 1 teenager and 1 child)</t>
  </si>
  <si>
    <t xml:space="preserve"> In a street situation.</t>
  </si>
  <si>
    <t xml:space="preserve"> Lives on the streets.</t>
  </si>
  <si>
    <t>07 people, including: 01 child and 06 adults</t>
  </si>
  <si>
    <t>04 people, including: 02 Children and 02 adults.</t>
  </si>
  <si>
    <t>04 adults</t>
  </si>
  <si>
    <t>Lives on the streets</t>
  </si>
  <si>
    <t>2 adducts</t>
  </si>
  <si>
    <t>14 people, including: 08 children and 06 adults</t>
  </si>
  <si>
    <t>04 ADULTS</t>
  </si>
  <si>
    <t>02 adults</t>
  </si>
  <si>
    <t>03 adults</t>
  </si>
  <si>
    <t>02 adults and 02 children</t>
  </si>
  <si>
    <t>02 ADULTS, 02 TEENS AND 03 CHILDREN</t>
  </si>
  <si>
    <t>02 adults, 01 child and 01 teenager</t>
  </si>
  <si>
    <t>01 adult</t>
  </si>
  <si>
    <t>01 adults</t>
  </si>
  <si>
    <t>1 adult</t>
  </si>
  <si>
    <t>4. When did you start waste picking?</t>
  </si>
  <si>
    <t>5. Why did you start waste picking?</t>
  </si>
  <si>
    <t>Unemployment</t>
  </si>
  <si>
    <t xml:space="preserve"> was away from work. Had to read. He liked it and never returned to the company. During rehabilitation, he wrote a letter and informed that he was in the cooperative. He gave up stability.</t>
  </si>
  <si>
    <t xml:space="preserve"> Got love. At the time it was to occupy time.</t>
  </si>
  <si>
    <t xml:space="preserve"> First opportunity he had to work.</t>
  </si>
  <si>
    <t>"I started working in the scavenger hunt, because I couldn't afford it, I lived on the canvas in the Taquaril neighborhood, I needed to raise my children and their father told me to give them away"</t>
  </si>
  <si>
    <t xml:space="preserve"> Need. Family left the rural area.</t>
  </si>
  <si>
    <t xml:space="preserve"> She came from the countryside, is a teacher and a hairdresser. I didn't know anyone in BH. I saw the warehouse and wanted to know what it was like as it is close to home. Necessity because her husband had an accident.</t>
  </si>
  <si>
    <t xml:space="preserve"> - Need. He came from Goiás on behalf of his girlfriend. He had no opportunity for another job. His girlfriend is away due to her health and the cooperative is close to home.</t>
  </si>
  <si>
    <t xml:space="preserve"> Need. She had a child and was worried about the lack of food at home. Madalena invited me to work here. He likes it because it's close to home. Before, I worked collecting on the streets.</t>
  </si>
  <si>
    <t xml:space="preserve"> - He worked on a construction site and became unemployed. Back problem, couldn't lift weights, according to the boss. Colleague recommended the cooperative.</t>
  </si>
  <si>
    <t>- Need. There was always a thrift store and during the pandemic it closed, it was rented and as she was unemployed, she had a hard time. During last year's carnival he started working with waste.</t>
  </si>
  <si>
    <t>There was no other recourse.</t>
  </si>
  <si>
    <t xml:space="preserve"> He lived in the countryside with his grandmother, she broke her leg and out of necessity she started scavenging on the street.</t>
  </si>
  <si>
    <t>To help my mother who worked in the center of Belo Horizonte collecting recyclable material.</t>
  </si>
  <si>
    <t xml:space="preserve"> He was beaten by his boss at the restaurant and started picking for precision.</t>
  </si>
  <si>
    <t>To help my mother support my brothers.</t>
  </si>
  <si>
    <t>I started under the influence of friends and I also needed money to support myself.</t>
  </si>
  <si>
    <t>Need. I scavenged in the old landfill of Coronel Fabriciano/MG.</t>
  </si>
  <si>
    <t xml:space="preserve"> He was a child when he started scavenging. Need.</t>
  </si>
  <si>
    <t>Need</t>
  </si>
  <si>
    <t xml:space="preserve"> For idealism. He wants to set up a cooperative with street collectors.</t>
  </si>
  <si>
    <t>To help her sister.</t>
  </si>
  <si>
    <t>My husband already worked with recyclables, so I came to work too. I really like working with recyclables.</t>
  </si>
  <si>
    <t>He was a bricklayer, but he was tired of the profession. The City Hall promoted some courses on cooperativism in 2001, I participated in these courses and started working and still am today, in recycling, before it was a cooperative, we closed it and opened an association.</t>
  </si>
  <si>
    <t xml:space="preserve"> I worked at a school, as a cleaner, but it was very exhausting, I left and started working at the association.</t>
  </si>
  <si>
    <t>My brother already worked at the association and when I left my job I decided to come work at the association. It's much better here.</t>
  </si>
  <si>
    <t xml:space="preserve"> was unemployed in the city where I lived, in Juatuba, so I came to live on the street with my family and to avoid doing anything wrong I went to collect recyclables.</t>
  </si>
  <si>
    <t>My mother went out into the street and I started scavenging with her to help her.</t>
  </si>
  <si>
    <t xml:space="preserve"> I went to the street because of problems with my family.</t>
  </si>
  <si>
    <t>Lack of options when you're on the street. We occupied this location and started collecting material and buying it from other collectors.</t>
  </si>
  <si>
    <t>He went to live on the street and the way was to start scavenging.</t>
  </si>
  <si>
    <t>He went to live on the street, because of drugs, unemployment and started collecting recyclables</t>
  </si>
  <si>
    <t>He went to live on the street and started scavenging to support himself.</t>
  </si>
  <si>
    <t>Because of my stepfather and the fights with him.</t>
  </si>
  <si>
    <t>Fights with my family and drugs sent me to the streets, I started looking for material to sell. He lived in Mateus Leme.</t>
  </si>
  <si>
    <t>I went to the streets because of drugs and I had no other option.</t>
  </si>
  <si>
    <t>Section 2:  Waste manamgent working conditions and organization</t>
  </si>
  <si>
    <t>6. Where do you get your waste from?</t>
  </si>
  <si>
    <t>Household selective collection carried out by the coop/assoc;</t>
  </si>
  <si>
    <t>Streets;Stores;Other;</t>
  </si>
  <si>
    <t>Household selective collection carried out by the coop/assoc; Household selective collection taken to the coop/assoc by municipality;</t>
  </si>
  <si>
    <t>Household selective collection taken to the coop/assoc by municipality; Household selective collection carried out by the coop/assoc;</t>
  </si>
  <si>
    <t>Streets;Household (free);Stores;</t>
  </si>
  <si>
    <t>Streets; Stores; Companies;</t>
  </si>
  <si>
    <t>Streets;Household (free);Stores;Companies;</t>
  </si>
  <si>
    <t>Other;</t>
  </si>
  <si>
    <t>Streets;Household (free);Household (purchase);Stores;</t>
  </si>
  <si>
    <t>Streets;</t>
  </si>
  <si>
    <t>Streets; Stores;</t>
  </si>
  <si>
    <t>7. Are you an independent worker or organized with peers?</t>
  </si>
  <si>
    <t>Cooperative/Associate Member</t>
  </si>
  <si>
    <t>Independent worker</t>
  </si>
  <si>
    <t>Independent but part of a coop/assoc</t>
  </si>
  <si>
    <t>8. Is waste picking your only income generating activity?</t>
  </si>
  <si>
    <t>Yes</t>
  </si>
  <si>
    <t>No</t>
  </si>
  <si>
    <t>9. What other income generating activities do you have?</t>
  </si>
  <si>
    <t xml:space="preserve"> No</t>
  </si>
  <si>
    <t>no</t>
  </si>
  <si>
    <t>He has no other job.</t>
  </si>
  <si>
    <t>No others.</t>
  </si>
  <si>
    <t xml:space="preserve"> I work at the association as day laborers sometimes.</t>
  </si>
  <si>
    <t>I do not have.</t>
  </si>
  <si>
    <t>Does not have</t>
  </si>
  <si>
    <t xml:space="preserve"> Doesn't have it.</t>
  </si>
  <si>
    <t>Does not perform any other activity</t>
  </si>
  <si>
    <t>Today, just the grooming.</t>
  </si>
  <si>
    <t>None</t>
  </si>
  <si>
    <t>I don't have.</t>
  </si>
  <si>
    <t xml:space="preserve"> I pout, whatever comes up. I clean the lot, help load trucks, load glass.</t>
  </si>
  <si>
    <t>Mason</t>
  </si>
  <si>
    <t>I don't have</t>
  </si>
  <si>
    <t>Doesn't have it.</t>
  </si>
  <si>
    <t>I don't do it</t>
  </si>
  <si>
    <t>none</t>
  </si>
  <si>
    <t>10. How many hours do you work (on waste picking/waste management) a day?</t>
  </si>
  <si>
    <t>11. How many days do you work (on waste picking/waste management) a week?</t>
  </si>
  <si>
    <t xml:space="preserve">Section 3: Revenues from Waste Management Activities </t>
  </si>
  <si>
    <t>12. How often do you sell your materials?</t>
  </si>
  <si>
    <t>Monthly</t>
  </si>
  <si>
    <t xml:space="preserve"> Weekly</t>
  </si>
  <si>
    <t>AC sells weekly and fortnightly</t>
  </si>
  <si>
    <t>Cooperative sells weekly and fortnightly</t>
  </si>
  <si>
    <t>Daily</t>
  </si>
  <si>
    <t>Weekly</t>
  </si>
  <si>
    <t>Weekly.</t>
  </si>
  <si>
    <t>weekly</t>
  </si>
  <si>
    <t>all day</t>
  </si>
  <si>
    <t>All day</t>
  </si>
  <si>
    <t>daily</t>
  </si>
  <si>
    <t>13. Who do you sell to?</t>
  </si>
  <si>
    <t>CRB Wargo R4</t>
  </si>
  <si>
    <t>CRB, Wargo, R4, Arcelor, Maxfix, Real Alumínio and Papel Forte</t>
  </si>
  <si>
    <t>CRB, Wargo, Santa Maria, R4</t>
  </si>
  <si>
    <t>CRB, Wargo, R4, Arcelor Mital, Maxfix</t>
  </si>
  <si>
    <t>Delivery to the Association and the association sells to groomers - (CRB, WARGO, SANTA MARIA, MASFIX)</t>
  </si>
  <si>
    <t>Santa Maria, Papel Forte, CRB and Wargo</t>
  </si>
  <si>
    <t>AC sells to Santa Maria, Papel Forte, CRB and Wargo</t>
  </si>
  <si>
    <t>Cooperative sells to Santa Maria, Papel Forte, CRB and Wargo</t>
  </si>
  <si>
    <t>Bruno Ferro Velho</t>
  </si>
  <si>
    <t>East Coopersol</t>
  </si>
  <si>
    <t>I deliver it to the association that sells to groomers: CRB, WARGO, SANTA MARIA AND MASFIX.</t>
  </si>
  <si>
    <t>East Coopesol</t>
  </si>
  <si>
    <t>Delivery to the association and the association sells to groomers: Wargo, Santa Maria, CRB and Masfix</t>
  </si>
  <si>
    <t>I deliver to the Associate that sells with trimmers: Wargo, CRB, Santa Maria, Masfix</t>
  </si>
  <si>
    <t>Delivery to the association and the association sells with groomers: Wargo, CRB, SANTA MARIA, MASFIX</t>
  </si>
  <si>
    <t>Sell to intermediary / groomer</t>
  </si>
  <si>
    <t>Sells to grooms/intermediaries.</t>
  </si>
  <si>
    <t>Sale to grooms/intermediaries.</t>
  </si>
  <si>
    <t>Sells to grooms/intermediaries</t>
  </si>
  <si>
    <t>Anita Deposit</t>
  </si>
  <si>
    <t>Paristas/intermediary: Santa Maria</t>
  </si>
  <si>
    <t>to the Anita Santos Deposit</t>
  </si>
  <si>
    <t>Apparist: Santa Maria, Sucalog.</t>
  </si>
  <si>
    <t>Sells to several warehouses/scrap dealers, whichever is closest to him.</t>
  </si>
  <si>
    <t>Cristiano's Deposit (scrap dealer)</t>
  </si>
  <si>
    <t>Sell to Deposito do Carlinhos (Scrap dealer)</t>
  </si>
  <si>
    <t>Cristiano's warehouse, scrap dealer.</t>
  </si>
  <si>
    <t>Carlinhos warehouse, scrap dealer</t>
  </si>
  <si>
    <t>Deposit Anita and Cristiano</t>
  </si>
  <si>
    <t>sells to Carlinhos deposit</t>
  </si>
  <si>
    <t>Carlinhos deposit</t>
  </si>
  <si>
    <t>14. How do you choose your buyer?</t>
  </si>
  <si>
    <t>Price</t>
  </si>
  <si>
    <t>Price, keep the buyer. Fidelity</t>
  </si>
  <si>
    <t>The Association trades with those who pay the most.</t>
  </si>
  <si>
    <t>Best price</t>
  </si>
  <si>
    <t>For the best price</t>
  </si>
  <si>
    <t>Who pays the best price and offers the best conditions.</t>
  </si>
  <si>
    <t>For the price, whoever pays better.</t>
  </si>
  <si>
    <t>For the best price.</t>
  </si>
  <si>
    <t>price</t>
  </si>
  <si>
    <t>Who pays better.</t>
  </si>
  <si>
    <t>For those who pay the best price and offer the best conditions</t>
  </si>
  <si>
    <t>For the price and the welcome of the staff here.</t>
  </si>
  <si>
    <t>He sides with the occupation and pays a fair price.</t>
  </si>
  <si>
    <t>I choose based on the price, whoever pays the best.</t>
  </si>
  <si>
    <t>Selling to whoever is closest.</t>
  </si>
  <si>
    <t>An acquaintance who told me about him</t>
  </si>
  <si>
    <t>He's a nice guy, he pays well. He got me a cart.</t>
  </si>
  <si>
    <t>For the price, he lends me the cart to collect.</t>
  </si>
  <si>
    <t>He's a nice guy, he lent me a cart.</t>
  </si>
  <si>
    <t>What is closest at the moment.</t>
  </si>
  <si>
    <t>He's a nice guy, he's already lent me money. He got me a cart.</t>
  </si>
  <si>
    <t>He's a great guy, he helps people and he got me a cart to work with.</t>
  </si>
  <si>
    <t>15. Do you have access to a vehicle (e.g., pushcart or a car)? If so which one?</t>
  </si>
  <si>
    <t>The cooperative owns the vehicles;</t>
  </si>
  <si>
    <t>Yes, a human-powered cart;</t>
  </si>
  <si>
    <t>I don't have;</t>
  </si>
  <si>
    <t>Yes, a car;</t>
  </si>
  <si>
    <t>Yes, a human-powered cart; Yes, a car;</t>
  </si>
  <si>
    <t>16. Who owns the vehicle?</t>
  </si>
  <si>
    <t>Other</t>
  </si>
  <si>
    <t>I am co-owner</t>
  </si>
  <si>
    <t>I am the owner of the vehicle</t>
  </si>
  <si>
    <t>17. How far do you travel to the buyer?</t>
  </si>
  <si>
    <t>Buyer comes to the warehouse to pick up the material</t>
  </si>
  <si>
    <t>Buyer comes to pick up</t>
  </si>
  <si>
    <t>Buyer comes to pick up at the cooperative. When it takes to Wargo until Count 30 km.</t>
  </si>
  <si>
    <t>Buyer comes to pick up at the cooperative</t>
  </si>
  <si>
    <t>The buyer searches the association</t>
  </si>
  <si>
    <t>Buyer searches the cooperative</t>
  </si>
  <si>
    <t>Buyer searches the warehouse</t>
  </si>
  <si>
    <t>Buyer comes to pick up from the warehouse</t>
  </si>
  <si>
    <t>1.5 km</t>
  </si>
  <si>
    <t xml:space="preserve"> The cooperative truck searches the Colégio Arnaldo square.</t>
  </si>
  <si>
    <t>The buyer searches the association.</t>
  </si>
  <si>
    <t xml:space="preserve"> The cooperative picks it up at the square.</t>
  </si>
  <si>
    <t>The buyer comes to the association to collect the material.</t>
  </si>
  <si>
    <t>The groomer comes to the association to buy the materials.</t>
  </si>
  <si>
    <t>Coopesol Leste truck picks up at the square</t>
  </si>
  <si>
    <t>The cooperative searches the square</t>
  </si>
  <si>
    <t>Cooperative picks up at the square</t>
  </si>
  <si>
    <t>None. Cooperative search</t>
  </si>
  <si>
    <t xml:space="preserve"> I don't walk. cooperative search.</t>
  </si>
  <si>
    <t>the buyer comes to the association.</t>
  </si>
  <si>
    <t xml:space="preserve"> The Network transports the material to the buyer.</t>
  </si>
  <si>
    <t>The Network provides transport for the sale of recyclable material.</t>
  </si>
  <si>
    <t>about 800 meters.</t>
  </si>
  <si>
    <t>500 meters</t>
  </si>
  <si>
    <t>100 meters</t>
  </si>
  <si>
    <t>08 km per day.</t>
  </si>
  <si>
    <t>9 km per day.</t>
  </si>
  <si>
    <t>From 8 to 10 km per day.</t>
  </si>
  <si>
    <t>Approximately 8 km per day.</t>
  </si>
  <si>
    <t>An average of 12 km per day</t>
  </si>
  <si>
    <t>about 6 km</t>
  </si>
  <si>
    <t>6 to 8 km per day.</t>
  </si>
  <si>
    <t>18. How much do you earn selling your materials?</t>
  </si>
  <si>
    <t>Works for production. Daily 208 and production 500 value last month 708 reais last month</t>
  </si>
  <si>
    <t>1500 reais per month. He works at the press and the daily rate is 55 reais. 5 bales per day</t>
  </si>
  <si>
    <t>2,000.00 month</t>
  </si>
  <si>
    <t>500 of production and 204 of total daily rate 704 reais in the last month</t>
  </si>
  <si>
    <t xml:space="preserve"> Received per day. 1400 reais per month when you work without fail. Does everything. Where you need it most.</t>
  </si>
  <si>
    <t>R$120.00 to R$190.00 per week</t>
  </si>
  <si>
    <t xml:space="preserve"> She receives 2 thousand reais per month from Ancat as a mobilizing collector. He receives R$1600.00 from the cooperative that pays for transportation because he lives in Itaúna/MG.</t>
  </si>
  <si>
    <t>1200 reais per month</t>
  </si>
  <si>
    <t xml:space="preserve"> 1100 reais per month</t>
  </si>
  <si>
    <t>900 reais per month</t>
  </si>
  <si>
    <t>1300 reais per month</t>
  </si>
  <si>
    <t xml:space="preserve"> 800 reais per month</t>
  </si>
  <si>
    <t>90 reais per day</t>
  </si>
  <si>
    <t xml:space="preserve"> 150 reais per week.</t>
  </si>
  <si>
    <t>230.00 per week</t>
  </si>
  <si>
    <t>150 reais per week</t>
  </si>
  <si>
    <t>420.00 reais per week</t>
  </si>
  <si>
    <t>500.00 per week</t>
  </si>
  <si>
    <t>200 reais per week</t>
  </si>
  <si>
    <t>140 reais per week</t>
  </si>
  <si>
    <t>120 reais per week</t>
  </si>
  <si>
    <t>250 reais per week</t>
  </si>
  <si>
    <t>390.00 per week</t>
  </si>
  <si>
    <t>500.00 per month.</t>
  </si>
  <si>
    <t>R$50.00 per day.</t>
  </si>
  <si>
    <t>R$5000.00 per month</t>
  </si>
  <si>
    <t xml:space="preserve"> R$55.00 per day</t>
  </si>
  <si>
    <t>R$6000.00 per month.</t>
  </si>
  <si>
    <t>50.00 per day</t>
  </si>
  <si>
    <t>60.00 reais per day</t>
  </si>
  <si>
    <t xml:space="preserve"> 100.00 per day</t>
  </si>
  <si>
    <t>100.00 per day.</t>
  </si>
  <si>
    <t xml:space="preserve"> 150.00 per day.</t>
  </si>
  <si>
    <t>50 reais per day</t>
  </si>
  <si>
    <t>19. Out of your total waste picking earnings, how much comes from selling plastic material?</t>
  </si>
  <si>
    <t>200 reais per month</t>
  </si>
  <si>
    <t>300 reais per month</t>
  </si>
  <si>
    <t>500 reais per month</t>
  </si>
  <si>
    <t>270 reais per month</t>
  </si>
  <si>
    <t>Per week - 39%</t>
  </si>
  <si>
    <t>R$1600.00 per month</t>
  </si>
  <si>
    <t>- 900 reais per month</t>
  </si>
  <si>
    <t xml:space="preserve"> It does not come from plastic as it works to separate the glass.</t>
  </si>
  <si>
    <t xml:space="preserve"> 200 reais per month</t>
  </si>
  <si>
    <t>60 reais per day</t>
  </si>
  <si>
    <t>50 reais is plastic</t>
  </si>
  <si>
    <t xml:space="preserve"> 36.80 per week</t>
  </si>
  <si>
    <t>50 reais per week</t>
  </si>
  <si>
    <t>189.00 per week</t>
  </si>
  <si>
    <t>245.00 per week</t>
  </si>
  <si>
    <t>100 reais per week</t>
  </si>
  <si>
    <t>70 reais per week</t>
  </si>
  <si>
    <t xml:space="preserve"> 19.50 per week</t>
  </si>
  <si>
    <t>200.00 per month</t>
  </si>
  <si>
    <t>10.00 per day</t>
  </si>
  <si>
    <t>3,000.00 per month</t>
  </si>
  <si>
    <t>R$25.00 per day</t>
  </si>
  <si>
    <t>R$3,500.00 per month</t>
  </si>
  <si>
    <t>7.50 per day</t>
  </si>
  <si>
    <t>18.00 per day</t>
  </si>
  <si>
    <t>30.00 per day</t>
  </si>
  <si>
    <t>22.50 per day</t>
  </si>
  <si>
    <t>20. What volumes of materials do you sell?</t>
  </si>
  <si>
    <t>70 tons month</t>
  </si>
  <si>
    <t>70 tons per month</t>
  </si>
  <si>
    <t>Average of 300 kg per week</t>
  </si>
  <si>
    <t xml:space="preserve"> 31 tons in the month, 23 of which were glass and 8 were other materials.</t>
  </si>
  <si>
    <t>31 tons per month</t>
  </si>
  <si>
    <t xml:space="preserve"> Cooperative sells 31 tons per month, 23 of which are glass and 8 other materials.</t>
  </si>
  <si>
    <t>Cooperative sells 31 tons per month, 23 of which are glass and 8 other materials.</t>
  </si>
  <si>
    <t xml:space="preserve"> 50 kg per day.</t>
  </si>
  <si>
    <t>800 kg per week</t>
  </si>
  <si>
    <t>1260 kg per week, approximately.</t>
  </si>
  <si>
    <t>Approximately 890 kg per week.</t>
  </si>
  <si>
    <t>968 kg per week</t>
  </si>
  <si>
    <t>900 kg per week</t>
  </si>
  <si>
    <t>700 kg per week</t>
  </si>
  <si>
    <t>Average of 1154 kg per week</t>
  </si>
  <si>
    <t>The association sells 7180 kg per month.</t>
  </si>
  <si>
    <t>150 kg per day.</t>
  </si>
  <si>
    <t>10 tons per month</t>
  </si>
  <si>
    <t>120 kg per day</t>
  </si>
  <si>
    <t>12 tons per month.</t>
  </si>
  <si>
    <t>80 to 100 kg per day</t>
  </si>
  <si>
    <t>About 80 kg per day.</t>
  </si>
  <si>
    <t>150 to 200 kg per day.</t>
  </si>
  <si>
    <t>200 to 300 kg per day</t>
  </si>
  <si>
    <t>approximately 250 kg per day.</t>
  </si>
  <si>
    <t>85 kg per day.</t>
  </si>
  <si>
    <t>21. What volumes of plastic materials specifically do you sell?</t>
  </si>
  <si>
    <t>3 tons month</t>
  </si>
  <si>
    <t>3 tons</t>
  </si>
  <si>
    <t>Average of 60 kg per week</t>
  </si>
  <si>
    <t>4 tons per month</t>
  </si>
  <si>
    <t>AC sells 4 tons per month</t>
  </si>
  <si>
    <t>Cooperative sells 4 tons per month</t>
  </si>
  <si>
    <t>30 kg of plastic per day</t>
  </si>
  <si>
    <t>200 kg per week</t>
  </si>
  <si>
    <t>Approximately 80 kg per week.</t>
  </si>
  <si>
    <t>180 kg per week</t>
  </si>
  <si>
    <t>Approximately 235 kg per week.</t>
  </si>
  <si>
    <t xml:space="preserve"> 212 kg per week</t>
  </si>
  <si>
    <t>300 kg per week</t>
  </si>
  <si>
    <t>400 kg per week</t>
  </si>
  <si>
    <t>Average of 50 kg per week.</t>
  </si>
  <si>
    <t>The Association sells 670 kg of plastic per month</t>
  </si>
  <si>
    <t>670 kg of plastic per month</t>
  </si>
  <si>
    <t>20 kg per day.</t>
  </si>
  <si>
    <t>4000 tons per month.</t>
  </si>
  <si>
    <t xml:space="preserve"> An average of 20 kg per day.</t>
  </si>
  <si>
    <t>5 tons per month</t>
  </si>
  <si>
    <t>15 kg per day.</t>
  </si>
  <si>
    <t>30 kg per day</t>
  </si>
  <si>
    <t>25 kg per day</t>
  </si>
  <si>
    <t>50 kg per day</t>
  </si>
  <si>
    <t>About 20 kg per day.</t>
  </si>
  <si>
    <t>10 kg per day.</t>
  </si>
  <si>
    <t>22. What selling price do you get for each category of waste you sell? (complementary question)</t>
  </si>
  <si>
    <t>Cardboard 0.30; white paper 0.60; mixed paper 0.20; HDPE 2.50; pet 3.30; pp 0.80; metal 1.00; aluminum 6.50; glass 0.17</t>
  </si>
  <si>
    <t>Material Kg Price/kg Magazine paper 88 0.15 White paper 41 0.4 Cardboard 72 0.35 Material KG Price/kg PC 36 0.5 PI SEPARATE 35 1.1 PI DIRTY 11 0.45 PP CUP 8 0.25 BAG 6 0.25</t>
  </si>
  <si>
    <t xml:space="preserve"> Cardboard 0.40 in the bag; White paper 0.70 in bag; Mixed paper 0.20; White HDPE 1.70 Colored HDPE 1.50 LDPE 0.30 PET 2.20 Colored PP 0.50 White PP 1.00 Mixed plastic 0.40 METAL 0.60 ALUMINUM 5.10 GLASS 0.17</t>
  </si>
  <si>
    <t xml:space="preserve"> Material Price (kg) Cardboard 0.40 in bag White Paper 0.70 in bag Mixed paper 0.20 White HDPE 1.70 Colored HDPE 1.50 LDPE 0.30 PET 2.20 Colored PP 0.50 White PP 1, 00 Mixed plastic 0.40 METAL 0.60 ALUMINUM 5.10 GLASS 0.17</t>
  </si>
  <si>
    <t xml:space="preserve"> Material Price (kg) Cardboard 0.19 White paper 0.39 Mixed paper 0.26 White HDPE 1.30 Colored HDPE 1.50 PET 2.00 PP 0.40 METAL 18.00 ALUMINUM 5.00</t>
  </si>
  <si>
    <t>Material Kg Price kg - Total price White paper 796 - R$ 0.40 - R$ 318.40 Newspaper Cardboard 169 - R$0.35 - R$ 59.15 Thin Cardboard 60 - R$0.08 - R$ 4.80 Magazine 88 - R$ 0.15 - R$ 13.20 Tetra Pak PC HDPE White 15 - R$ 0.60 - R$ 9.00 HDPE Color 64 - R$ 0.40 - R$ 25.60 PET PET Oil Blue PET mixed with PET Separate PET oil without cap PI Separate PI Dirty PPS Can PP Bucket and Basin PP Cup Glass Scrap 71 - R$ 0.40 - R$ 28.40 TOTAL 1263 R$ 458.55</t>
  </si>
  <si>
    <t>Material kg Price kg Total price White paper 113 - R$ 0.40 - R$ 45.20 Newspaper Cardboard 500 - R$ 0.35 - R$ 175.00 Thin Cardboard Magazine 44 - R$ 0.15 - R$ 6 .60 Tetra Pak PC 104 - R$ 0.50 - R$ 52.00 HDPE White 42 - R$ 1.85 - R$ 77.70 HDPE Colored PET PET Oil Blue PET mixed with PET Separate PET oil without cap PI Separate 34 - R$ 1.10 - R$ 37.40 PI Dirty 51 - R$ 0.45 - R$ 22.95 PPS Can PP Bucket and Basin PP Cup Scrap Glass TOTAL 888 - R$ 416.85</t>
  </si>
  <si>
    <t>Material kg Price kg Total price White paper 170 R$ 0.40 R$ 68.00 Newspaper Cardboard 330 R$0.35 R$ 115.50 Thin cardboard Magazine 99 R$ 0.15 R$ 14.85 Tetra Pak 23 R$ 0.05 R$ 1.15 PC 19 R$ 0.50 R$ 9.50 White HDPE 42 R$ 1.85 R$ 77.70 Colored HDPE 25 R$ 1.30 R$ 32.50 PET Blue PET Oil PET mixed with PET Separate PET oil without lid 36 R$ 1.70 R$ 61.20 PI Separate PI Dirty 19 R$ 0.45 R$ 8.55 Can 10 R$ 5.00 R$ 50.00 PPS 61 R $ 0.15 R$ 9.15 PP Bucket and Bowl PP Cup Scrap Glass 134 R$ 0.40 R$ 53.60 TOTAL 968 R$ 501.70</t>
  </si>
  <si>
    <t>Material kg Price kg Total price White paper 525 R$ 0.40 R$ 210.00 Newspaper Cardboard 408 R$ 0.35 R$ 142.80 Thin Cardboard 59 R$0.08 R$ 4.72 Magazine 112 R$ 0. 15 R$ 16.80 Tetra Pak PC HDPE White HDPE Colored PET Blue PET Oil PET mixed with PET Separate PET oil without lid PI Separate PI Dirty 50 R$ 0.45 R$ 22.50 PPS PP Can Bucket and Bowl PP Glass Cup TOTAL scrap 1154 R$ 396.82</t>
  </si>
  <si>
    <t>Material kg Price kg Total price White paper 2170 R$ 0.55 R$ 1,193.50 Mixed paper 720 R$ 0.25 R$ 180.00 Tetra Pak 220 R$ 0.20 R$ 44.00 Colored HDPE 120 R$ 2.50 R$ 300.00 HDPE 110 R$ 2.50 R$ 275.00 Colored Plastic 140 R$ 0.70 R$ 98.00 PET 100 R$ 3.50 R$ 350.00 Colorless Plastic 70 R$ 1.20 R$ 84.00 PP 130 R$ 1.50 R$ 195.00 Glass 3400 R$ 0.15 R$ 510.00 Scrap TOTAL 7180 R$ 3,229.50</t>
  </si>
  <si>
    <t>Material kg Price kg Total price White paper 2170 R$ 0.55 R$ 1,193.50 Mixed paper 720 R$ 0.25 R$ 180.00 Tetra Pak 220 R$ 0.20 R$ 44.00 Colored HDPE 120 R$ 2.50 R$ 300.00 HDPE 110 R$ 2.50 R$ 275.00 Colored Plastic 140 R$ 0.70 R$ 98.00 PET 100 R$ 3.50 R$ 350.00 Colorless Plastic 70 R$ 1.20 R$ 84.00 PP Bucket and Basin PP 130 R$ 1.50 R$ 195.00 Glass 3400 R$ 0.15 R$ 510.00 TOTAL 7180 R$ 3,229.50</t>
  </si>
  <si>
    <t>Material kg Price kg Total price White paper 2170 R$ 0.55 R$ 1,193.50 Mixed paper 720 R$ 0.25 R$ 180.00 Tetra Pak 220 R$ 0.20 R$ 44.00 Colored HDPE 120 R$ 2.50 R$ 300.00 HDPE 110 R$ 2.50 R$ 275.00 Colored Plastic 140 R$ 0.70 R$ 98.00 PET 100 R$ 3.50 R$ 350.00 Colorless Plastic 70 R$ 1.20 R$ 84.00 PP 130 R$ 1.50 R$ 195.00 Glass 3400 R$ 0.15 R$ 510.00 TOTAL 7180 R$ 3,229.50</t>
  </si>
  <si>
    <t xml:space="preserve"> Material Price (kg) Cardboard 0.20 White Paper 0.25 HDPE 1.50 PET 1.50</t>
  </si>
  <si>
    <t xml:space="preserve"> Material Price (kg) Cardboard 0.50 White Paper 0.70 HDPE 1.50 PET 2.70 ALUMINUM 4,000.00</t>
  </si>
  <si>
    <t xml:space="preserve"> Material Price (kg) Cardboard 0.20 White Paper 0.25 HDPE 1.50 PET 1.50 ALUMINUM 5.00</t>
  </si>
  <si>
    <t xml:space="preserve"> Material Price (kg) Cardboard 0.55 White Paper 0.70 HDPE 1.50 PET 2.70 ALUMINUM 5.00</t>
  </si>
  <si>
    <t>Material Price (kg) Cardboard 0.15 White Paper 0.30 LDPE 1.00 PET 1.00 METAL 16.00 ALUMINUM 5.00</t>
  </si>
  <si>
    <t>Material Price (kg) Cardboard 0.20 White Paper 0.30 LDPE 1.00 PET 1.00 METAL 17.00 ALUMINUM 5.00</t>
  </si>
  <si>
    <t>Material Price (kg) Cardboard 0.20 White Paper 0.30 LDPE 1.00 PET 1.00 METAL 16.00 ALUMINUM 5.00</t>
  </si>
  <si>
    <t>Material Price (kg) Cardboard 0.20 White Paper 0.25 HDPE 1.50 PET 1.50 METAL 16.00 ALUMINUM 5.00</t>
  </si>
  <si>
    <t>23. Has the price of plastic changed over the past year? If so how much? (complementary question)</t>
  </si>
  <si>
    <t>Yes. Pet was 3.50 and dropped to 3 reais. PP was 2.10 and fell to 1.50</t>
  </si>
  <si>
    <t>Yes. PEAD was 3.00 and today 2.00</t>
  </si>
  <si>
    <t>Yes. It decreased. Check cooperative.</t>
  </si>
  <si>
    <t>Yes. You do not have access to this information. Check Cooperative</t>
  </si>
  <si>
    <t>Yes. Last year, plastic was on average 17% more expensive, compared to production availability.</t>
  </si>
  <si>
    <t xml:space="preserve"> Yes. It was R$2.80 and now it is R$2.20 per kg.</t>
  </si>
  <si>
    <t>Yes. It was 2.80 and the pet is now 2.20</t>
  </si>
  <si>
    <t xml:space="preserve"> Yes. The pet was 2.80 and today it is 2.20.</t>
  </si>
  <si>
    <t>Yes. The pet was 2.80 and now it is 2.20 per kg</t>
  </si>
  <si>
    <t>Yes. The pet was 2.80 and now it is 2.20</t>
  </si>
  <si>
    <t xml:space="preserve"> Yes. It was 2.50 and now it is 2 reais.</t>
  </si>
  <si>
    <t>Yes. It was 2.50 and today it is 2 reais per kilo</t>
  </si>
  <si>
    <t>Some plastics last year were up to 40% above the value practiced today, for example PET reached 2.38, today it is 1.70.</t>
  </si>
  <si>
    <t>It dropped from 2.50 to 2 reais.</t>
  </si>
  <si>
    <t>Some types of plastics, last year, were up to 40% above the value practiced today, for example PET reached 2.38, today it is 1.70.</t>
  </si>
  <si>
    <t xml:space="preserve"> Yes. It fell 0.50. It was 2.50 and now it is 2 reais.</t>
  </si>
  <si>
    <t xml:space="preserve"> Yes. He doesn't remember how much it was. Now it's 2 reais.</t>
  </si>
  <si>
    <t xml:space="preserve"> Yes. It went down and you don't know how much.</t>
  </si>
  <si>
    <t xml:space="preserve"> Yes. Don't remember.</t>
  </si>
  <si>
    <t>Yes. It was 2.50 and now it's 2 reais</t>
  </si>
  <si>
    <t>Some types of plastic were priced higher, but others were priced lower, for example PET reached 2.38, today it is 1.70.</t>
  </si>
  <si>
    <t>Some types of plastics were priced higher, others were not. There is plastic that last year was 2.20 and today is 1.20, it suffered a drop of 1.00.</t>
  </si>
  <si>
    <t>I can't say.</t>
  </si>
  <si>
    <t>Some materials fell, but PET increased by 1.00.</t>
  </si>
  <si>
    <t>The PET had an increase, but I don't remember exactly</t>
  </si>
  <si>
    <t>Pet had an increase of 1.00 and the other types of plastic I work with did not have an increase.</t>
  </si>
  <si>
    <t>The price remains very low, but some plastics have decreased even more, falling by up to 0.80 cents</t>
  </si>
  <si>
    <t>PET increased a little, about 0.50 cents.</t>
  </si>
  <si>
    <t>I don't sell a lot of plastic, I work more with paper, scrap and cans. Last year PET was cheaper, I think by 0.80 cents, today it is already 1.00.</t>
  </si>
  <si>
    <t>I can't say</t>
  </si>
  <si>
    <t>The price remains very low, but some plastics have decreased even more, falling by up to 0.80 cents.</t>
  </si>
  <si>
    <t>It's still bad for collectors</t>
  </si>
  <si>
    <t>24. Do you know the price before selling?</t>
  </si>
  <si>
    <t>25. Do you have obligations or debt to your buyers?</t>
  </si>
  <si>
    <t>26. What is your main limitation to increase your revenues from waste activities?</t>
  </si>
  <si>
    <t xml:space="preserve"> Bad material, small quantity,</t>
  </si>
  <si>
    <t xml:space="preserve"> Press is slow.</t>
  </si>
  <si>
    <t>Bad material, small quantity,</t>
  </si>
  <si>
    <t xml:space="preserve"> Labor, lack of commitment. Age of people. Lacks agility.</t>
  </si>
  <si>
    <t xml:space="preserve"> Material falling. Equipment with frequent maintenance.</t>
  </si>
  <si>
    <t>I can only increase my income if I get more recyclable materials to sort, heavy and good quality material</t>
  </si>
  <si>
    <t xml:space="preserve"> There is no power in the warehouse, so there is no equipment. Loses sales quality. Waste time storing loose material. There is no vehicle.</t>
  </si>
  <si>
    <t>- At the moment there is a lack of equipment. There's no energy. It makes it difficult to earn better. They do not have a press, scales or forklift.</t>
  </si>
  <si>
    <t xml:space="preserve"> - Lack of equipment such as forklifts that require physical effort. Scale missing. Precarious infrastructure as there is no electricity.</t>
  </si>
  <si>
    <t>Lack of equipment and poor infrastructure.</t>
  </si>
  <si>
    <t xml:space="preserve"> Lack of structure, lack of equipment, adulterated scales in junkyards.</t>
  </si>
  <si>
    <t>Lack of infrastructure, low price, lack of equipment</t>
  </si>
  <si>
    <t>The quality of the material, a lot of things come in that are not recyclable, a lot of waste.</t>
  </si>
  <si>
    <t xml:space="preserve"> Lack of structure and equipment.</t>
  </si>
  <si>
    <t xml:space="preserve"> Lack of my own vehicle to pick up my material.</t>
  </si>
  <si>
    <t>The low price of recyclable materials and the poor quality of the materials, a lot of mixed garbage.</t>
  </si>
  <si>
    <t>Lack of structure, no equipment</t>
  </si>
  <si>
    <t>Lack of structure and equipment</t>
  </si>
  <si>
    <t>No location or equipment</t>
  </si>
  <si>
    <t xml:space="preserve"> It has no structure.</t>
  </si>
  <si>
    <t xml:space="preserve"> There is no structure, no equipment, low price.</t>
  </si>
  <si>
    <t>The amount of waste that comes with recyclable material, if the quality improves, sorting will be easier and faster. Another thing is the price of the material, which is sometimes very low.</t>
  </si>
  <si>
    <t>If recyclable material were more valued, if the groomer paid a better price, our income would increase; Another thing, our warehouse is very small and does not have a large capacity to receive recyclable material, if production increases a lot we will have to change warehouses.</t>
  </si>
  <si>
    <t xml:space="preserve"> If recyclable material were more valued, if the groomer paid a better price, our income would increase; And there is the amount of material we receive, there is little material. Our group is small, there are few people, to increase production we have to increase the number of people working.</t>
  </si>
  <si>
    <t>Groomers should pay more for recyclable material, then we would receive more. Our warehouse is small, we are unable to receive more materials, we are in a residential area, we have to keep the place organized, if we receive a lot of material it will be difficult to organize.</t>
  </si>
  <si>
    <t>If I had a vehicle it would help a lot and space to put the material I collect.</t>
  </si>
  <si>
    <t xml:space="preserve"> My Kombi is old, I needed a new vehicle that would fit more material.</t>
  </si>
  <si>
    <t>I need to collect more on the street, but I can't, I have to separate the material.</t>
  </si>
  <si>
    <t>I don't have many points and my cart is small. If I had a vehicle and some good points I would earn more.</t>
  </si>
  <si>
    <t>On the street there isn't much way to increase my income, to collect more material, I don't have a place to leave the material.</t>
  </si>
  <si>
    <t>Not having a place to store, gathering the material at a low price is very difficult.</t>
  </si>
  <si>
    <t>I don't have a place to gather my material, I have to collect and sell it. If I had a place I could gather more material</t>
  </si>
  <si>
    <t>If I had more points to collect and if I had a truck my income would increase.</t>
  </si>
  <si>
    <t>If you had a cart it would help a lot and good points.</t>
  </si>
  <si>
    <t>Not having a place to store or gather the material</t>
  </si>
  <si>
    <t>I live on the street, my cart is from the warehouse, I have nowhere to gather my material to separate it properly, if I had better working conditions I think it would increase my income.</t>
  </si>
  <si>
    <t>Recyclables quality and quantity</t>
  </si>
  <si>
    <t>Equipment</t>
  </si>
  <si>
    <t>Material quantity</t>
  </si>
  <si>
    <t>Infrastructure</t>
  </si>
  <si>
    <t>Equipment and Infraestructure</t>
  </si>
  <si>
    <t>Equipment and Infraestructure / Low price</t>
  </si>
  <si>
    <t>Quality of the materials</t>
  </si>
  <si>
    <t>Lack of veihcle</t>
  </si>
  <si>
    <t>Quality and low price of materials</t>
  </si>
  <si>
    <t>Quality of materials / Low price</t>
  </si>
  <si>
    <t>Low price / Infrastructure</t>
  </si>
  <si>
    <t>Lack of vehicle</t>
  </si>
  <si>
    <t>Better veihcle</t>
  </si>
  <si>
    <t>Low price</t>
  </si>
  <si>
    <t>Lack of better vehicle</t>
  </si>
  <si>
    <t>Vehicle</t>
  </si>
  <si>
    <t>Infrastructure / vehicle</t>
  </si>
  <si>
    <t>Section 4: Expenses from waste management activities</t>
  </si>
  <si>
    <t>27.  What cost do you have for operating your activity? (e.g., gas, cost of buying materials from household or businesses, cost to access specific areas, cost of maintenance of vehicle, gloves, boots, else)</t>
  </si>
  <si>
    <t xml:space="preserve"> Pay 300 reais to pick up and take children to school. When there are no classes you have to pay someone, 30 reais per day. Transport driver lets you go for free. Pays rent of 800 reais. Medication 150 reais per month for her and her nephew. Household expenses 600 reais because the children drink milk.</t>
  </si>
  <si>
    <t>Education 200 per month. Health 200 reais per month medicine. Clothes and shoes when you spend 400 reais. Hair and beard cut 35 reais. Transport 250 reais per month.</t>
  </si>
  <si>
    <t xml:space="preserve"> spend more than I earn. Transport 300, clothes 600 reais per year and shoes, hypertension medication 100 reais per month, education 70 reais per month. In the cooperative, vehicle maintenance, PPE, equipment.</t>
  </si>
  <si>
    <t xml:space="preserve"> Food, snacks, cooperative maintenance expenses, gas. Take a 50-minute walk to avoid using a ticket. Spend 400 reais on food. Water and electricity 230 reais per month.</t>
  </si>
  <si>
    <t xml:space="preserve"> Check cooperative. 2000 reais of gasoline for the big truck per week. Small truck 150 reais every 3 days. Clothes and shoes almost the entire salary. water and electricity 150 reais. Medicine 100 reais per month.</t>
  </si>
  <si>
    <t>Daily lunch - 20.00</t>
  </si>
  <si>
    <t xml:space="preserve"> a) Personal expenditure R$1,600.00 on transportation. b) Cooperative expenses: cooking gas 130 reais every 4 months. Water bill 320 reais. Powder and sugar 35 reais per month.</t>
  </si>
  <si>
    <t xml:space="preserve"> Personal expense: 100 reais on medication. Cooperative expenses: cooking gas 130 reais every 4 months. Water bill 320 reais. Powder and sugar 35 reais per month.</t>
  </si>
  <si>
    <t>Personal expenses: rent 900.00 – medicine 150.00. Cooperative expenses: cooking gas 130 reais every 4 months. Water bill 320 reais. Powder and sugar 35 reais per month.</t>
  </si>
  <si>
    <t xml:space="preserve"> Personal expenses per month: leisure 400 reais – medication 100. Cooperative expenses: kitchen gas 130 reais every 4 months. Water bill 320 reais. Powder and sugar 35 reais per month.</t>
  </si>
  <si>
    <t xml:space="preserve"> Personal expense: water and electricity 250 reais Cooperative expense: kitchen gas 130 reais every 4 months. Water bill 320 reais. Powder and sugar 35 reais per month.</t>
  </si>
  <si>
    <t xml:space="preserve"> Personal expenses: rent 450, internet 90, netflix 30, medication 100 reais Cooperative expense: kitchen gas 130 reais every 4 months. Water bill 320 reais. Powder and sugar 35 reais per month.</t>
  </si>
  <si>
    <t xml:space="preserve"> My work is free, I have no expenses.</t>
  </si>
  <si>
    <t>Cart maintenance 50 reais</t>
  </si>
  <si>
    <t>R$160.00 per week</t>
  </si>
  <si>
    <t xml:space="preserve"> Cart maintenance only. 50 reais.</t>
  </si>
  <si>
    <t xml:space="preserve"> R$155.00 per week.</t>
  </si>
  <si>
    <t>R$1,300.00</t>
  </si>
  <si>
    <t>Just cart maintenance. 50 reais.</t>
  </si>
  <si>
    <t>Cart repair only. 50 reais.</t>
  </si>
  <si>
    <t xml:space="preserve"> The only expense is changing the stroller tire. 50 reais.</t>
  </si>
  <si>
    <t>Cart wheel only. 50 reais</t>
  </si>
  <si>
    <t>Cart maintenance only. 50 reais.</t>
  </si>
  <si>
    <t>150.00 per week.</t>
  </si>
  <si>
    <t>average of 70.00 per month</t>
  </si>
  <si>
    <t>An average of 70.00 per month</t>
  </si>
  <si>
    <t>Average of 65.00 per month</t>
  </si>
  <si>
    <t>average of 75.00 per month</t>
  </si>
  <si>
    <t>R$20.00 per day.</t>
  </si>
  <si>
    <t>600.00 per month.</t>
  </si>
  <si>
    <t>R$30.00</t>
  </si>
  <si>
    <t>2500.00 per month</t>
  </si>
  <si>
    <t>20.00 per day</t>
  </si>
  <si>
    <t>Just with food sometimes, around 20.00 a day.</t>
  </si>
  <si>
    <t>30.00 per day.</t>
  </si>
  <si>
    <t>About 25.00 per day</t>
  </si>
  <si>
    <t>R$20.00 per day</t>
  </si>
  <si>
    <t>Just with food sometimes, around 20.00 a day</t>
  </si>
  <si>
    <t>My spending is on food and drugs and fun.</t>
  </si>
  <si>
    <t>28. If you own a vehicle or means of transportation, how much did it cost you?</t>
  </si>
  <si>
    <t xml:space="preserve"> Does not have a private vehicle. Come by free public bus.</t>
  </si>
  <si>
    <t xml:space="preserve"> doesn't have it. The cooperative has it.</t>
  </si>
  <si>
    <t>No. Yes, the cooperative</t>
  </si>
  <si>
    <t>I don't own a vehicle.</t>
  </si>
  <si>
    <t xml:space="preserve"> Doesn't have it. They had a truck and it was sold due to maintenance. There was a van that caught fire.</t>
  </si>
  <si>
    <t xml:space="preserve"> Doesn't have it. It's borrowed.</t>
  </si>
  <si>
    <t>no.</t>
  </si>
  <si>
    <t>no. is borrowed</t>
  </si>
  <si>
    <t>2 thousand reais</t>
  </si>
  <si>
    <t>No.</t>
  </si>
  <si>
    <t>R$16,000.00</t>
  </si>
  <si>
    <t>I do not have</t>
  </si>
  <si>
    <t xml:space="preserve">Section 5: Living Expenses and Conditions </t>
  </si>
  <si>
    <t>29. How much do you spend on food for yourself or your household (specify which) everyday?</t>
  </si>
  <si>
    <t xml:space="preserve"> Bring the lunchbox. 16 reais per day.</t>
  </si>
  <si>
    <t>400 reais per month buys food</t>
  </si>
  <si>
    <t>Purchase of 700 reais supermarket. With bag 300 and butcher shop 500 reais. Total 1500 per month with food</t>
  </si>
  <si>
    <t xml:space="preserve"> 400 reais with food purchase per month.</t>
  </si>
  <si>
    <t xml:space="preserve"> 700 reais to buy meat and vegetables. The aunt pays for the rest of the food.</t>
  </si>
  <si>
    <t>Monthly - R$670.00</t>
  </si>
  <si>
    <t xml:space="preserve"> Small lunchbox 14 reais per day, 70 reais per week with lunch, 280 reais per month. 26 reais per week for coffee, 104 reais per month. Food 400 reais per month.</t>
  </si>
  <si>
    <t xml:space="preserve"> - 900 reais with food per month.</t>
  </si>
  <si>
    <t xml:space="preserve"> - 600 reais with food per month.</t>
  </si>
  <si>
    <t xml:space="preserve"> - 800 reais</t>
  </si>
  <si>
    <t xml:space="preserve"> - 700 reais</t>
  </si>
  <si>
    <t>- 700 reais per month</t>
  </si>
  <si>
    <t xml:space="preserve"> Have lunch at a free popular restaurant. Spend 15 reais a day on snacks.</t>
  </si>
  <si>
    <t xml:space="preserve"> Have lunch at a popular restaurant. Spend 15 reais on a snack and receive a donation.</t>
  </si>
  <si>
    <t>R$100.00</t>
  </si>
  <si>
    <t>Eat your meals at the popular restaurant. Spend around 30 reais on snacks per week. Receives snacks from people.</t>
  </si>
  <si>
    <t>R$280.00 approximately.</t>
  </si>
  <si>
    <t>R$1,500.00 per month.</t>
  </si>
  <si>
    <t xml:space="preserve"> Get people lunch. Sometimes he spends 30 reais a week. Lunch is at the popular restaurant.</t>
  </si>
  <si>
    <t xml:space="preserve"> Don't spend. He gets food on the street and has lunch at a popular restaurant.</t>
  </si>
  <si>
    <t xml:space="preserve"> does not spend.</t>
  </si>
  <si>
    <t xml:space="preserve"> Don't spend.</t>
  </si>
  <si>
    <t>I don't know exactly, but I think it's around 400.00 a week.</t>
  </si>
  <si>
    <t>910.00 per month</t>
  </si>
  <si>
    <t>930.00 per month</t>
  </si>
  <si>
    <t>An average of 660.00 per month</t>
  </si>
  <si>
    <t>40.00 a day, on the street we earn a lot.</t>
  </si>
  <si>
    <t>R$1,000.00 per week</t>
  </si>
  <si>
    <t>About 200.00 per week.</t>
  </si>
  <si>
    <t>R$1500.00 PER MONTH.</t>
  </si>
  <si>
    <t>About 70.00 per week but it varies a lot.</t>
  </si>
  <si>
    <t>100.00 per week.</t>
  </si>
  <si>
    <t>About 80.00 per week</t>
  </si>
  <si>
    <t>60.00 per week. We earn a lot of things on the street.</t>
  </si>
  <si>
    <t>About 200.00 per week</t>
  </si>
  <si>
    <t>30. During the last 12 months, was there a time when, because of lack of money or other resources:</t>
  </si>
  <si>
    <t>30.1 You were worried you would not have enough food to eat?]</t>
  </si>
  <si>
    <t>30.2 You were unable to eat healthy and nutritious food?</t>
  </si>
  <si>
    <t>30.3 You ate only a few kinds of foods?</t>
  </si>
  <si>
    <t>30.4 You had to skip a meal?</t>
  </si>
  <si>
    <t>30.5 You ate less than you thought you should?</t>
  </si>
  <si>
    <t>30.6 Your household ran out of food?</t>
  </si>
  <si>
    <t>30.7 You were hungry but did not eat?</t>
  </si>
  <si>
    <t>30.8 You went without eating for a whole day?</t>
  </si>
  <si>
    <t xml:space="preserve">31. Do you own or have access to any of the following? </t>
  </si>
  <si>
    <t>31.1 A house build with acceptable materials</t>
  </si>
  <si>
    <t>31.2 Access to electricity</t>
  </si>
  <si>
    <t>31.3 Light (window or else) in each room of your house</t>
  </si>
  <si>
    <t>31.4 Ventilation (windows) in each room of your house</t>
  </si>
  <si>
    <t>31.5 Access to safe sanitation (&lt;15 people)</t>
  </si>
  <si>
    <t>31.6 Sufficient living space (35-60m²)</t>
  </si>
  <si>
    <t>31.7 Sufficient bedroom space (3 people or less per room)</t>
  </si>
  <si>
    <t>31.8 Proper house conditions (no leaks, cracks)</t>
  </si>
  <si>
    <t>31.9 Safe outside environment</t>
  </si>
  <si>
    <t>31.10 No production in your house (no animals)</t>
  </si>
  <si>
    <t xml:space="preserve">32. Does your work mean that you stay outside the home? If so, where, how would you describe your accommodation.  
</t>
  </si>
  <si>
    <t xml:space="preserve"> Works at night. Lives on the street.</t>
  </si>
  <si>
    <t xml:space="preserve"> Works at night. Lives on the streets.</t>
  </si>
  <si>
    <t>Works at night. Lives on the streets</t>
  </si>
  <si>
    <t xml:space="preserve"> Works at night. Sleep on the street.</t>
  </si>
  <si>
    <t>I stay on the street straight away.</t>
  </si>
  <si>
    <t>I sleep on the street sometimes, but not because of work.</t>
  </si>
  <si>
    <t>No, I sleep on the street, due to lack of housing.</t>
  </si>
  <si>
    <t>I stay straight on the street, not because of my work, but because of my choices.</t>
  </si>
  <si>
    <t>32.1 A house build with acceptable materials</t>
  </si>
  <si>
    <t>32.2 Access to electricity</t>
  </si>
  <si>
    <t>32.3 Light (window or else) in each room of your house</t>
  </si>
  <si>
    <t xml:space="preserve">32.4 Ventilation (windows) in each room of your house </t>
  </si>
  <si>
    <t>32.5 Access to safe sanitation (&lt;15 people)</t>
  </si>
  <si>
    <t>32.6 Sufficient living space (35-60m²)</t>
  </si>
  <si>
    <t>32.7 Sufficient bedroom space (3 people or less per room)</t>
  </si>
  <si>
    <t>32.8 Proper house conditions (no leaks, cracks)</t>
  </si>
  <si>
    <t>32.9 Safe outside environment</t>
  </si>
  <si>
    <t>32.10 No production in your house (no animals)</t>
  </si>
  <si>
    <r>
      <rPr>
        <b/>
        <sz val="12"/>
        <color theme="1"/>
        <rFont val="Arial Nova"/>
        <family val="2"/>
      </rPr>
      <t>Section 6: Miscellaneous Questions</t>
    </r>
    <r>
      <rPr>
        <sz val="12"/>
        <color theme="1"/>
        <rFont val="Arial Nova"/>
        <family val="2"/>
      </rPr>
      <t xml:space="preserve"> </t>
    </r>
  </si>
  <si>
    <t>33.  What alternative job opportunity do you have?</t>
  </si>
  <si>
    <t>Box. But there is no study. Up to fifth grade</t>
  </si>
  <si>
    <t>I haven't had it.</t>
  </si>
  <si>
    <t>work at city hall</t>
  </si>
  <si>
    <t>Restaurant.</t>
  </si>
  <si>
    <t>Has not had</t>
  </si>
  <si>
    <t>Cleaning</t>
  </si>
  <si>
    <t>Construction</t>
  </si>
  <si>
    <t>Servant</t>
  </si>
  <si>
    <t xml:space="preserve"> It does not have.</t>
  </si>
  <si>
    <t xml:space="preserve"> There hasn't been.</t>
  </si>
  <si>
    <t xml:space="preserve"> It does not have</t>
  </si>
  <si>
    <t>it does not have</t>
  </si>
  <si>
    <t xml:space="preserve"> Yes. Administrative.</t>
  </si>
  <si>
    <t>I haven't had it and I don't even look for it. I like my job.</t>
  </si>
  <si>
    <t>I haven't been looking for another alternative job.</t>
  </si>
  <si>
    <t>I'm not looking for another job.</t>
  </si>
  <si>
    <t>Some jobs appear, but no one gives work to those living on the street.</t>
  </si>
  <si>
    <t>to work as a bricklayer</t>
  </si>
  <si>
    <t>I haven't had</t>
  </si>
  <si>
    <t>34. Why do you waste pick over another job?</t>
  </si>
  <si>
    <t>Due to lack of study</t>
  </si>
  <si>
    <t>Not interested</t>
  </si>
  <si>
    <t xml:space="preserve"> Before, I used to deal with elderly people. Here you got love.</t>
  </si>
  <si>
    <t xml:space="preserve"> Even if you do, don't leave here. Life is painful and here you are by my side.</t>
  </si>
  <si>
    <t>When I was young, I worked in a family home, I swept the streets, but I like working in the association, this is my second home.</t>
  </si>
  <si>
    <t xml:space="preserve"> Why do you like recycling? It feels good and because it is an inclusion project. A social cause.</t>
  </si>
  <si>
    <t xml:space="preserve"> Advantage of working close to home. Expectation of improvement.</t>
  </si>
  <si>
    <t>There are no opportunities</t>
  </si>
  <si>
    <t xml:space="preserve"> The cooperative is close to the daughters.</t>
  </si>
  <si>
    <t xml:space="preserve"> If I found it I would take it.</t>
  </si>
  <si>
    <t xml:space="preserve"> Arthrosis in both knees.</t>
  </si>
  <si>
    <t xml:space="preserve"> Freedom. Don't go back.</t>
  </si>
  <si>
    <t xml:space="preserve"> Why don't you want to have a boss? Greater autonomy.</t>
  </si>
  <si>
    <t>At the association I can pay attention to my son, if I need to go out no one stops me, I have the freedom to take care of my things and my son.</t>
  </si>
  <si>
    <t xml:space="preserve"> Freedom.</t>
  </si>
  <si>
    <t>I'm already used to working as a collector and I really like it, I have freedom.</t>
  </si>
  <si>
    <t>I like the work I do at the association</t>
  </si>
  <si>
    <t xml:space="preserve"> Loves recycling.</t>
  </si>
  <si>
    <t>Like the street</t>
  </si>
  <si>
    <t>don't want boss</t>
  </si>
  <si>
    <t>Do not want</t>
  </si>
  <si>
    <t>I want to manage a cooperative.</t>
  </si>
  <si>
    <t>I like working here. There are places where you work from Monday to Monday, and here we have Saturday and Sunday to rest.</t>
  </si>
  <si>
    <t>I like my job.</t>
  </si>
  <si>
    <t>I like my job</t>
  </si>
  <si>
    <t>I like the work at the association and the people.</t>
  </si>
  <si>
    <t>I like my work</t>
  </si>
  <si>
    <t>There are no opportunities for those on the street.</t>
  </si>
  <si>
    <t>I work in scavenging and as a bricklayer, when the price of materials gets really bad.</t>
  </si>
  <si>
    <t>I like what I do.</t>
  </si>
  <si>
    <t>Today, it will be difficult to find a job to earn what I earn in recycling.</t>
  </si>
  <si>
    <t>Being on the street is very difficult.</t>
  </si>
  <si>
    <t>don't have much study.</t>
  </si>
  <si>
    <t>Lack of opportunities</t>
  </si>
  <si>
    <t>I'm a cook, but being homeless, I can't work as a cook.</t>
  </si>
  <si>
    <t>Nobody gives opportunities to those on the street.</t>
  </si>
  <si>
    <t>lack of opportunity</t>
  </si>
  <si>
    <t>I'm a teacher, but drugs took me to the streets. Today, I collect recyclables to support myself and my addictions.</t>
  </si>
  <si>
    <t>35.  How many days could you afford to live without a revenue?</t>
  </si>
  <si>
    <t>1 month can hold the ends</t>
  </si>
  <si>
    <t>3 days</t>
  </si>
  <si>
    <t>Up to 2 days</t>
  </si>
  <si>
    <t>03 days.</t>
  </si>
  <si>
    <t>About 2 days</t>
  </si>
  <si>
    <t>02 days</t>
  </si>
  <si>
    <t>36.  Are you able to save money for unforeseen event?</t>
  </si>
  <si>
    <t>No. Never left over</t>
  </si>
  <si>
    <t>Difficult. Too much expense</t>
  </si>
  <si>
    <t>Yes.</t>
  </si>
  <si>
    <t>Trying.</t>
  </si>
  <si>
    <t xml:space="preserve"> Yes. Earn 200 reais every month.</t>
  </si>
  <si>
    <t>I can't save money, the price of materials is very low.</t>
  </si>
  <si>
    <t xml:space="preserve"> Not now.</t>
  </si>
  <si>
    <t>It achieves</t>
  </si>
  <si>
    <t>Started now</t>
  </si>
  <si>
    <t>No, because he spends everything on his children.</t>
  </si>
  <si>
    <t xml:space="preserve"> Yes.</t>
  </si>
  <si>
    <t>I can't, I have my family to support.</t>
  </si>
  <si>
    <t>Not yet.</t>
  </si>
  <si>
    <t>Unfortunately not.</t>
  </si>
  <si>
    <t>I am unable</t>
  </si>
  <si>
    <t>37. What is the worst part in your job?</t>
  </si>
  <si>
    <t>Prejudice</t>
  </si>
  <si>
    <t xml:space="preserve"> Weight. Tie.</t>
  </si>
  <si>
    <t>Dirty stuff</t>
  </si>
  <si>
    <t xml:space="preserve"> Not knowing the price of what you do. The quantity it produces.</t>
  </si>
  <si>
    <t xml:space="preserve"> Wake up early. Nothing is worse at work.</t>
  </si>
  <si>
    <t>I can't say, everything is good.</t>
  </si>
  <si>
    <t xml:space="preserve"> Not being able to earn income from work due to the conditions of the cooperative. Fragility.</t>
  </si>
  <si>
    <t xml:space="preserve"> - there's dust and you get the flu.</t>
  </si>
  <si>
    <t>Dust. Wear mascara. He caught dengue.</t>
  </si>
  <si>
    <t>Dust</t>
  </si>
  <si>
    <t>- dust, headache</t>
  </si>
  <si>
    <t xml:space="preserve"> - dust, climb into the bag, your knee hurts.</t>
  </si>
  <si>
    <t xml:space="preserve"> Gaze discrimination.</t>
  </si>
  <si>
    <t>discrimination</t>
  </si>
  <si>
    <t>When I see rats or any type of animal, I get very scared.</t>
  </si>
  <si>
    <t>Sometimes the lack of respect among colleagues bothers me a lot.</t>
  </si>
  <si>
    <t>When confusion occurs among members in the association</t>
  </si>
  <si>
    <t>prejudice</t>
  </si>
  <si>
    <t>Wake up early to work.</t>
  </si>
  <si>
    <t>When the association's expenses arrive, we have to take the amount we would receive to pay these expenses. And when we have to carry the glass, the work is very heavy, I usually have a lot of pain in my body.</t>
  </si>
  <si>
    <t>When we have to take money from our work to pay the association's expenses and the price of materials is so low.</t>
  </si>
  <si>
    <t>When the day arrives to load the glass to sell. The work is very heavy.</t>
  </si>
  <si>
    <t>And when we load the truck with glass the rest of the work goes smoothly, I really enjoy working at the association</t>
  </si>
  <si>
    <t>Pull the heavy cart.</t>
  </si>
  <si>
    <t>When paying expenses.</t>
  </si>
  <si>
    <t>It doesn't get any worse.</t>
  </si>
  <si>
    <t>When I have to deal with some people who come to sell material here and are very injured, with an open wound.</t>
  </si>
  <si>
    <t>When I encounter prejudice.</t>
  </si>
  <si>
    <t>When I meet lazy people on the street, who don't respect others.</t>
  </si>
  <si>
    <t>Work and receive little for your work.</t>
  </si>
  <si>
    <t>People's prejudice and the drugs I use.</t>
  </si>
  <si>
    <t>The worst thing is pulling the heavy cart.</t>
  </si>
  <si>
    <t>This is when the material is very dirty, with filthy things.</t>
  </si>
  <si>
    <t>Having to be paid little for work.</t>
  </si>
  <si>
    <t>Discrimination of people.</t>
  </si>
  <si>
    <t>38.  What is the best part in your job?</t>
  </si>
  <si>
    <t>Leaving a better world for our children and grandchildren</t>
  </si>
  <si>
    <t xml:space="preserve"> Stay in the press.</t>
  </si>
  <si>
    <t xml:space="preserve"> All. Living with people. I work with freelancers. Hug women. This excites me.</t>
  </si>
  <si>
    <t xml:space="preserve"> The music, the colleagues, the collective work.</t>
  </si>
  <si>
    <t xml:space="preserve"> Late afternoon. Coffee with colleagues.</t>
  </si>
  <si>
    <t>When I arrive at the Association, I see my friends, my materials, everything is very good.</t>
  </si>
  <si>
    <t xml:space="preserve"> When you see the collectors gather. Mobilizing to demand rights. Political discussions. Solidarity.</t>
  </si>
  <si>
    <t>- when you send the load and receive the spreadsheet with the value</t>
  </si>
  <si>
    <t>Money in the account</t>
  </si>
  <si>
    <t>- when you sell and have the money to receive</t>
  </si>
  <si>
    <t>When you meet all your colleagues in the warehouse</t>
  </si>
  <si>
    <t>Friendship</t>
  </si>
  <si>
    <t>Recognition of people.</t>
  </si>
  <si>
    <t xml:space="preserve"> union with colleagues</t>
  </si>
  <si>
    <t>When I receive my payment.</t>
  </si>
  <si>
    <t xml:space="preserve"> Friendship with colleagues.</t>
  </si>
  <si>
    <t>When I pick up my payment.</t>
  </si>
  <si>
    <t>When I see that my work is working, that people are satisfied.</t>
  </si>
  <si>
    <t>friends</t>
  </si>
  <si>
    <t>union of colleagues</t>
  </si>
  <si>
    <t>union of all collectors</t>
  </si>
  <si>
    <t>When I receive payment.</t>
  </si>
  <si>
    <t>The best part is the union between us. We have lunch together every day.</t>
  </si>
  <si>
    <t>The union between associates.</t>
  </si>
  <si>
    <t>When I arrive at the warehouse, I see my colleagues, we are very united.</t>
  </si>
  <si>
    <t>Everything is good.</t>
  </si>
  <si>
    <t>Finding good people who help us.</t>
  </si>
  <si>
    <t>When I see that I can win the day, that I have earned my daily bread.</t>
  </si>
  <si>
    <t>Everything is good, this is where I earn my living.</t>
  </si>
  <si>
    <t>When I see that the day went smoothly, that the work happened in the best way possible.</t>
  </si>
  <si>
    <t>When I sell the material and receive my money.</t>
  </si>
  <si>
    <t>I like freedom.</t>
  </si>
  <si>
    <t>When I sell the material and receive my money to do whatever I want with it.</t>
  </si>
  <si>
    <t>I like what I do, but I want to set up a trailer to serve sandwiches.</t>
  </si>
  <si>
    <t>When I get my money, I can spend it with friends.</t>
  </si>
  <si>
    <t>Meeting different people, talking to people.</t>
  </si>
  <si>
    <t>When I go out with Madame Satã (name given to the cart) to collect materials, I have the freedom and autonomy to work whenever I want.</t>
  </si>
  <si>
    <t>Purpose of this tab:</t>
  </si>
  <si>
    <t xml:space="preserve">This tab collects the final data of the survey, which will then be transmitted to Systemiq for a final check and a visualization. </t>
  </si>
  <si>
    <t xml:space="preserve">The final data consists of three parts: </t>
  </si>
  <si>
    <t xml:space="preserve">A - establishing a baseline, </t>
  </si>
  <si>
    <t xml:space="preserve">B - Estimating a living income and, </t>
  </si>
  <si>
    <t xml:space="preserve">C- Compiling benchmark data. </t>
  </si>
  <si>
    <t xml:space="preserve">For each group, there is an input cell (green colour) and an explanation cell that explains the question and what to input. </t>
  </si>
  <si>
    <t xml:space="preserve">For a full walk-through of the questions, please refer to the PowerPoint Toolkit. Please note down your critical assumptions in the provided Word template document. </t>
  </si>
  <si>
    <t>Note: Input cells are highlighted in green</t>
  </si>
  <si>
    <t xml:space="preserve">Note: Automated calculations cells are highlighted in blue. </t>
  </si>
  <si>
    <t>A - Establishing a baseline</t>
  </si>
  <si>
    <r>
      <t xml:space="preserve">Explanation: </t>
    </r>
    <r>
      <rPr>
        <sz val="11"/>
        <color theme="1"/>
        <rFont val="Arial Nova"/>
        <family val="2"/>
      </rPr>
      <t xml:space="preserve">The goal of this section is to estimate the current earnings of waste pickers. We suggest different typologies to summarize results of surveying the waste pickers. In addition, there are key question that are answered about the lives of the informal waste picking communities. See Pages 24 to 31 in the PowerPoint manual for a detailed walk-through. </t>
    </r>
  </si>
  <si>
    <t>Sub-chapters:</t>
  </si>
  <si>
    <t>Number of waste pickers</t>
  </si>
  <si>
    <t>Explanation</t>
  </si>
  <si>
    <t>Typology of surveyed waste pickers</t>
  </si>
  <si>
    <t>How many waste pickers were surveyed in total:</t>
  </si>
  <si>
    <t xml:space="preserve">Total number of waste pickers that were surveyed for the assessment. </t>
  </si>
  <si>
    <t>Sources of materials for the waste pickers in the case study:</t>
  </si>
  <si>
    <t>Out of all waste pickers surveyed, how many waste pickers get materials from a landfill or dumpsite?</t>
  </si>
  <si>
    <t>For the surveyed workers where did they source the waste. See Page 13 in the Powerpoint manual. The segments of surveyed waste pickers by waste source do not have to add up to 100%</t>
  </si>
  <si>
    <t>Out of all waste pickers surveyed, how many waste pickers get materials from the street?</t>
  </si>
  <si>
    <t>Out of all waste pickers surveyed, how many waste pickers get materials from households?</t>
  </si>
  <si>
    <t>Out of all waste pickers surveyed, how many waste pickers get materials from other sources? (if so, please specify the source)</t>
  </si>
  <si>
    <t>Typology of the waste pickers from the case study:</t>
  </si>
  <si>
    <t xml:space="preserve">Out of all waste pickers surveyed, how many waste pickers were organized in a cooperative? </t>
  </si>
  <si>
    <t xml:space="preserve">For the surveyed workers , in what typologies were they organized. See Page 31 in the PowerPoint manual. All different typologies of the surveyed waste workers need to add up to 100%. </t>
  </si>
  <si>
    <t xml:space="preserve">Out of all waste pickers surveyed, how many waste pickers were independent? </t>
  </si>
  <si>
    <t xml:space="preserve">Out of all waste pickers surveyed, how many waste pickers were informally organized? </t>
  </si>
  <si>
    <t>Out of all waste pickers surveyed, how many waste pickers were organized in other ways (if so, please specify)</t>
  </si>
  <si>
    <t>On whether waste picking is their only revenue:</t>
  </si>
  <si>
    <t>How many waste pickers reported that waste picking is the only income</t>
  </si>
  <si>
    <t>For the surveyed workers, did they only rely on waste picking as an income stream or report multiple income streams. See Page 13 in the Powerpoint manual. Both segments of waste pickers should add to 100%</t>
  </si>
  <si>
    <t xml:space="preserve">How many waste pickers reported multiple income stream </t>
  </si>
  <si>
    <t>Gender:</t>
  </si>
  <si>
    <t>Number of female surveyed waste pickers</t>
  </si>
  <si>
    <t xml:space="preserve">For the surveyed workers, what was the gender split.  The gender split of surveyed workers should add to 100%. </t>
  </si>
  <si>
    <t>Number of male surveyed waste pickers</t>
  </si>
  <si>
    <t xml:space="preserve">Other or no answer </t>
  </si>
  <si>
    <t>1 Prefer not to say</t>
  </si>
  <si>
    <t>Estimating current earnings of waste pickers</t>
  </si>
  <si>
    <t>(Local currency/Full Time Worker Equivalent/hour)</t>
  </si>
  <si>
    <t>(Local currency/
Full Time Worker Equivalent/day)</t>
  </si>
  <si>
    <t>(Local currency/Full Time Worker Equivalent/month)</t>
  </si>
  <si>
    <t>Explantion</t>
  </si>
  <si>
    <t xml:space="preserve">Average earnings for all surveyed informal waste pickers </t>
  </si>
  <si>
    <t xml:space="preserve">See Question 7 and 18 in the Questionnaire for the workers' earnings. This input will be based on the aggregation of the interview answers that are collected in 1) A - Building a baseline. The earnings are split by the different typologies. See Page 30 in the PowerPoint manual for a detailed walk-through on how to estimate current earnings. 
</t>
  </si>
  <si>
    <t>Average earnings per worker in a cooperative (if applicable)</t>
  </si>
  <si>
    <t>Average earnings per independent worker (if applicable)</t>
  </si>
  <si>
    <t>Average earnings per worker that is informally organized (if applicable)</t>
  </si>
  <si>
    <t>Average earnings per worker for any other typology (please specify if applicable) - Collect independently, but part of a cooperative for selling the material</t>
  </si>
  <si>
    <t>Range of earnings of waste pickers per hour (minimum and maximum):</t>
  </si>
  <si>
    <t xml:space="preserve">Maximum average earnings per hour for all typologies </t>
  </si>
  <si>
    <t xml:space="preserve">Minimum average earnings per hour for all typologies </t>
  </si>
  <si>
    <t>(in %)</t>
  </si>
  <si>
    <t xml:space="preserve">Percentage of waste picking revenues that are derived from plastics versus other materials </t>
  </si>
  <si>
    <t>Links to Questions 18 and 19 in the Questionnaire</t>
  </si>
  <si>
    <t>Percentage of waste pickers that have access to a vehicle for work (pushcart/car)</t>
  </si>
  <si>
    <t>Links to Question 15 in the Questionnaire</t>
  </si>
  <si>
    <t>Percentage of waste pickers that know the price of their waste materials before selling</t>
  </si>
  <si>
    <t>Links to Question 24 in the Questionnaire</t>
  </si>
  <si>
    <t>Pecentage of waste pickers that have obligations to their buyers</t>
  </si>
  <si>
    <t>Links to Question 25 in the Questionnaire</t>
  </si>
  <si>
    <t>Summarizing limitations preventing better incomes</t>
  </si>
  <si>
    <t>Qualitative answer</t>
  </si>
  <si>
    <t xml:space="preserve">Explanation: </t>
  </si>
  <si>
    <t>Please describe the five to eight main limitations for waste pickers to increase revenues (one bullet line per limitation)</t>
  </si>
  <si>
    <t xml:space="preserve">What are the main limitations that waste pickers face to increase revenues? This could include for example a lack of transparency of price fluctuations and lack of access to more efficient vehicles (e.g., a pushcart). See Page 11 in the PowerPoint manual for the questions on finding out the limitations to increasing revenues and further details. This links to Question 26 in the Questionnaire. 
</t>
  </si>
  <si>
    <t>Limitation 1</t>
  </si>
  <si>
    <t>Precarious infrastructure is one of the main constraints for the members of the cooperatives. Their sorting centres (warehouses for sorting, pressing and storing recyclables) are mostly in precarious conditions.</t>
  </si>
  <si>
    <t>Limitation 2</t>
  </si>
  <si>
    <t>Lack of equipment. Most workers (independent or cooperative members) prioritize having the proper equipment for their work. Independent workers would like to have better pushcarts or bodybuilt cars. Cooperative members would like to have better equipments for the sort centre, such as: press, forklift, sorting conveyor, among others.</t>
  </si>
  <si>
    <t>Limitation 3</t>
  </si>
  <si>
    <t>The poor quality of materials from selective collection is one of the main constraints identified by cooperative members, as this is the main source of recyclables for the cooperatives. This limitation is linked to better instructions and education campaigns on how to separate recyclables from regular waste. In Brazil, the collection of recyclables is called "selective collection" and is managed by the municipality. The collection is carried out door-to-door, in most cases once a week, on a different day from the regular collection of household waste.</t>
  </si>
  <si>
    <t>Limitation 4</t>
  </si>
  <si>
    <t>Low prices or market fluctuations are one of the main constraints identified by cooperative members. The most experienced waste pickers note that over the years there has been a correlation between economic crises and low prices for recyclable materials.</t>
  </si>
  <si>
    <t>Limitation 5</t>
  </si>
  <si>
    <t>Proper vehicles, such as a better bike, are one of the primary constraints identified by independent waste pickers. The vehicles used for collection on streets is always crucial to have a better performance, cllecting materials faster and before others waste pickers.</t>
  </si>
  <si>
    <t>Limitation 6</t>
  </si>
  <si>
    <t>Limitation 7</t>
  </si>
  <si>
    <t>Limitation 8</t>
  </si>
  <si>
    <t>Waste Picker Questionnaire</t>
  </si>
  <si>
    <t>During the last 12 months, was there a time when, because of lack of money or other resource: (Question 30 in Tab 1)</t>
  </si>
  <si>
    <t>Yes (in %)</t>
  </si>
  <si>
    <t>No (in %)</t>
  </si>
  <si>
    <t>Don't know/no answer (in %)</t>
  </si>
  <si>
    <t>What percentage of waste pickers were concerned about not having enough food to eat?</t>
  </si>
  <si>
    <t>= 100% in total</t>
  </si>
  <si>
    <t>Links to Question 30.1 in the Questionnaire</t>
  </si>
  <si>
    <t>What percentage of waste pickers were unable to eat healthy and nutritious food?</t>
  </si>
  <si>
    <t>Links to Question 30.2 in the Questionnaire</t>
  </si>
  <si>
    <t>What percentage of waste pickers ate only a few kinds of foods?</t>
  </si>
  <si>
    <t>Links to Question 30.3 in the Questionnaire</t>
  </si>
  <si>
    <t>What percentage of waste pickers had to skip a meal?</t>
  </si>
  <si>
    <t>Links to Question 30.4 in the Questionnaire</t>
  </si>
  <si>
    <t>What percentage of waste pickers ate less than they thought they should?</t>
  </si>
  <si>
    <t>Links to Question 30.5 in the Questionnaire</t>
  </si>
  <si>
    <t>What percentage of waste picker households ran out of food?</t>
  </si>
  <si>
    <t>Links to Question 30.6 in the Questionnaire</t>
  </si>
  <si>
    <t>What percentage of waste pickers reported that they cannot afford to live without a revenue stream for between a week and a month?</t>
  </si>
  <si>
    <t>Links to Question 35 in the Questionnaire</t>
  </si>
  <si>
    <t>During the last 12 months, was there a time when, because of lack of money or other resource: (Question 31 in Tab 1)</t>
  </si>
  <si>
    <t>Don't know/now answer (in %)</t>
  </si>
  <si>
    <t>What percentage of waste pickers live in houses built with acceptable materials?</t>
  </si>
  <si>
    <t>Links to Question 31.1 in the Questionnaire</t>
  </si>
  <si>
    <t>What percentage of waste pickers have access to electricity?</t>
  </si>
  <si>
    <t>Links to Question 31.2 in the Questionnaire</t>
  </si>
  <si>
    <t>What percentage of waste pickers have access to light in each room of their house?</t>
  </si>
  <si>
    <t>Links to Question 31.3 in the Questionnaire</t>
  </si>
  <si>
    <t>What percentage of waste pickers have access to ventilation in each room of their house?</t>
  </si>
  <si>
    <t>Links to Question 31.4 in the Questionnaire</t>
  </si>
  <si>
    <t>What percentage of waste pickers have access to safe sanitation?</t>
  </si>
  <si>
    <t>Links to Question 31.5 in the Questionnaire</t>
  </si>
  <si>
    <t>What percentage of waste pickers live in housing with sufficient living space?</t>
  </si>
  <si>
    <t>Links to Question 31.6 in the Questionnaire</t>
  </si>
  <si>
    <t>What percentage of waste pickers have sufficient bedroom space?</t>
  </si>
  <si>
    <t>Links to Question 31.7 in the Questionnaire</t>
  </si>
  <si>
    <t>What percentage of waste pickers live in a safe outside environment?</t>
  </si>
  <si>
    <t>Links to Question 31.8 in the Questionnaire</t>
  </si>
  <si>
    <t>B - Estimating Living Incomes</t>
  </si>
  <si>
    <t xml:space="preserve">The goal of this section is to estimate a standard of living with all the components essential for a decent life. See Pages 32 to 54 in the PowerPoint manual </t>
  </si>
  <si>
    <t>Converting local currency
to $ PPP</t>
  </si>
  <si>
    <t>PPP $ Conversation Rate 
(to the decimal number)</t>
  </si>
  <si>
    <t xml:space="preserve">PPP $ Conversation Rate </t>
  </si>
  <si>
    <t>For the project location, please input the PPP $ Conversion Rate. Please use the World Bank data as a source: https://data.worldbank.org/indicator/PA.NUS.PPP</t>
  </si>
  <si>
    <t xml:space="preserve">Estimating the Living Income </t>
  </si>
  <si>
    <t>Estimating the Living Income for the Household:</t>
  </si>
  <si>
    <t>(Local currency(household/month)</t>
  </si>
  <si>
    <t>(PPP $/household/month)</t>
  </si>
  <si>
    <t>B1 - Healthy Diets Costs  (see Tab 3 Healthy Diets)</t>
  </si>
  <si>
    <t xml:space="preserve"> See Pages X to Y in the PowerPoint manual for a detailed walk-through of how to estimate the B1 to B6 components of a living income. B1  (Page 36), B2 (Pages 37 to 40), B3 (Pages 41 to 44), B4 (Pages 45 to 47), B5 (Pages 48 to 49), B6 (Page 50). </t>
  </si>
  <si>
    <t xml:space="preserve">B2 - Costs of Decent Housing </t>
  </si>
  <si>
    <t>B3 - Healthcare Costs (According https://www.globallivingwage.org/wp-content/uploads/2020/11/LW-Report_Sao-Paulo_2020_en-FINAL.pdf - pg.30)</t>
  </si>
  <si>
    <t>B4 - Education Costs (According https://www.globallivingwage.org/wp-content/uploads/2020/11/LW-Report_Sao-Paulo_2020_en-FINAL.pdf - pg.30)</t>
  </si>
  <si>
    <t xml:space="preserve">B5 - Costs of Decent Work </t>
  </si>
  <si>
    <t>B6 - Savings</t>
  </si>
  <si>
    <t>Living income (living income required at household level)</t>
  </si>
  <si>
    <t>B1 to B6 then get added up for the final estimate of a living income. See the Powerpoint manual Pages 52 to 53 for further guidance.</t>
  </si>
  <si>
    <t>Estimating the Living Income for the full time worker (FTWE):</t>
  </si>
  <si>
    <t>(Local currency/FTWE/month)</t>
  </si>
  <si>
    <t>(PPP $/FTWE/month)</t>
  </si>
  <si>
    <t>Living wage (living income required at worker level):</t>
  </si>
  <si>
    <r>
      <t xml:space="preserve">The living income then gets divided by the Full Time Worker Equivalent for your locations </t>
    </r>
    <r>
      <rPr>
        <sz val="11"/>
        <color rgb="FFFF0000"/>
        <rFont val="Arial Nova"/>
        <family val="2"/>
      </rPr>
      <t>(Cell X)</t>
    </r>
    <r>
      <rPr>
        <sz val="11"/>
        <color theme="1"/>
        <rFont val="Arial Nova"/>
        <family val="2"/>
      </rPr>
      <t xml:space="preserve"> to get the living wage per worker. See the Powerpoint manual Pages 51 to 53 for further guidance. </t>
    </r>
  </si>
  <si>
    <t>Living Income in percentages:</t>
  </si>
  <si>
    <t xml:space="preserve">Percentage of living income required for healthy diets </t>
  </si>
  <si>
    <t xml:space="preserve">Percentage of the living income that is spent on healthy diets. </t>
  </si>
  <si>
    <t xml:space="preserve">Percentage of living income required for decent housing </t>
  </si>
  <si>
    <t>Percentage of the living income that is spent on decent housing</t>
  </si>
  <si>
    <t>Percentage of living income  required for healthcare</t>
  </si>
  <si>
    <t>Percentage of the living income that is spent on healthcare</t>
  </si>
  <si>
    <t>Percentage of living income  required for education</t>
  </si>
  <si>
    <t>Percentage of the living income that is spent on education</t>
  </si>
  <si>
    <t>Percentage of living income  required for costs of decent working conditions</t>
  </si>
  <si>
    <t xml:space="preserve">Percentage of the living income that is on costs of decent work </t>
  </si>
  <si>
    <t>Percentage of living income put into savings</t>
  </si>
  <si>
    <t xml:space="preserve">Percentage of the living income that is on costs of savings  </t>
  </si>
  <si>
    <t xml:space="preserve">Household size </t>
  </si>
  <si>
    <t xml:space="preserve">Number of adults </t>
  </si>
  <si>
    <t>Number of children</t>
  </si>
  <si>
    <t>Household size (number of individuals per household)</t>
  </si>
  <si>
    <t xml:space="preserve">Input for the average number of adults and children per household for your location. This information will be based on secondary research. Find your relevant datafor your location here: https://www.ankerresearchinstitute.org/ari-country-index </t>
  </si>
  <si>
    <t xml:space="preserve">Average Full Time Worker Equivalent </t>
  </si>
  <si>
    <t>Full time workers / household</t>
  </si>
  <si>
    <t xml:space="preserve">Average number of Full Time Workers per household </t>
  </si>
  <si>
    <t xml:space="preserve">Input for the Full Time Worker Equivalent per household that will come from secondary research. See the Powerpoint manual Page 51 for furher guidance.  Find your relevant datafor your location here: https://www.ankerresearchinstitute.org/ari-country-index </t>
  </si>
  <si>
    <t xml:space="preserve">C - Compiling Benchmark Incomes </t>
  </si>
  <si>
    <t xml:space="preserve">The goal of this section is to estimate a comparable incomes in other jobs or government minimum wages.  See Pages X to Y in the PowerPoint manual </t>
  </si>
  <si>
    <t xml:space="preserve">Benchmark Data </t>
  </si>
  <si>
    <t>Benchmarks from the World Bank:</t>
  </si>
  <si>
    <t>($ PPP/FTWE/month)</t>
  </si>
  <si>
    <t>(Local currency/HH/month)</t>
  </si>
  <si>
    <t>($ PPP/HH/month)</t>
  </si>
  <si>
    <t>Extreme Poverty Line (World Bank)</t>
  </si>
  <si>
    <r>
      <t>In 2023, the extreme poverty line was PPP $ 2.15 per person per day. The poverty line was PPP $ 6.85 per person per day. Please check for any updates here:</t>
    </r>
    <r>
      <rPr>
        <u/>
        <sz val="11"/>
        <color rgb="FF0070C0"/>
        <rFont val="Arial Nova"/>
        <family val="2"/>
      </rPr>
      <t xml:space="preserve"> https://blogs.worldbank.org/en/opendata/september-2023-global-poverty-update-world-bank-new-data-poverty-during-pandemic-asia#:~:text=At%20the%20%246.85%20poverty%20line,estimates%20from%201981%20to%202021.</t>
    </r>
  </si>
  <si>
    <t>Poverty line (World Bank)</t>
  </si>
  <si>
    <t>Benchmarks from research:</t>
  </si>
  <si>
    <t xml:space="preserve">Minimum wage </t>
  </si>
  <si>
    <t xml:space="preserve">Please input the benchmark data that you have researched for your location. Please refer to the PowerPoint toolkit Pages 55 to 58 for detailed information on what sources to use for each data point. </t>
  </si>
  <si>
    <t>Average Earnings of Formal Waste Workers</t>
  </si>
  <si>
    <t>Average Income from comparable sector A (e.g. agricultural labourer)</t>
  </si>
  <si>
    <t>Average Income from comparable sector B (e.g. construction worker)</t>
  </si>
  <si>
    <t xml:space="preserve">This tab helps to estimate the costs of a healthy diet (B1). </t>
  </si>
  <si>
    <t xml:space="preserve">The costs can either be estimated, using Anker data or estimated by the local project partners with their own research if Anker data is not available. See Page 36 of the PowerPoint Toolkit for further information. </t>
  </si>
  <si>
    <t xml:space="preserve">Notes: The cells that are highlighted in blue are then needed for the final data input. </t>
  </si>
  <si>
    <t>Metric</t>
  </si>
  <si>
    <t>Unit</t>
  </si>
  <si>
    <t>Ghana, Lower Volta (local currency is GHS)</t>
  </si>
  <si>
    <t>Brazil, Sao Paolo State (local currency is R$)</t>
  </si>
  <si>
    <t>India, Nilgiris, Tamil Nadu (local currency is Rupees)</t>
  </si>
  <si>
    <t>Costs of a healthy diet in local currency</t>
  </si>
  <si>
    <t>Local currency/per day</t>
  </si>
  <si>
    <t xml:space="preserve">The local currency that is spent per day on a healthy diets is taken from the Anker data that has been published by country (see the source below). Please find your relevant country in the Anker database. If the Anker data is not satisfactory, please use alternative data sources such World Bank data. Make sure to adjust your data point accoirding to the relevant inflation rate. </t>
  </si>
  <si>
    <t xml:space="preserve">Cost of a healthy diet in PPP $ per person </t>
  </si>
  <si>
    <t>PPP$/day</t>
  </si>
  <si>
    <t xml:space="preserve">The local currency that is spent per day on a healthy diet is multiplied by the PPP $ conversation rate for the relevant country to get the PPP $ per day.  </t>
  </si>
  <si>
    <t>PPP$/month</t>
  </si>
  <si>
    <t xml:space="preserve">The costs per day get multiplied by 30.5 to get the monthly costs. This number is per person. To use in the final data sheet, please multiply by the average household size for your location. </t>
  </si>
  <si>
    <t xml:space="preserve">Average household size </t>
  </si>
  <si>
    <t xml:space="preserve">Number </t>
  </si>
  <si>
    <t xml:space="preserve">We have put examples for the household size and the FTWE above for Ghana, India and Brazil . The data comes from the Anker Research Institute that conducts research on living incomes around the world (see Tab 4) Household Size and FTWE. </t>
  </si>
  <si>
    <t xml:space="preserve">Costs of a healthy diets in PPP $ per household </t>
  </si>
  <si>
    <t xml:space="preserve">PPP$/month </t>
  </si>
  <si>
    <t xml:space="preserve">For the total monthly costs per household, the monthly costs per person are multiplied by the average household size. </t>
  </si>
  <si>
    <t xml:space="preserve">Year of the data point </t>
  </si>
  <si>
    <t>Year number</t>
  </si>
  <si>
    <t xml:space="preserve">Source </t>
  </si>
  <si>
    <t xml:space="preserve">https://globallivingwage.org/living-wage-benchmarks/ghana/
</t>
  </si>
  <si>
    <t>https://www.globallivingwage.org/living-wage-benchmarks/living-wage-for-non-metropolitan-brazil/</t>
  </si>
  <si>
    <t>https://globallivingwage.org/wp-content/uploads/2018/05/Tiruppur-Living-Wage-Report-1.pdf
https://globallivingwage.org/living-wage-benchmarks/urban-india/</t>
  </si>
  <si>
    <t xml:space="preserve">For your project location, please use the relevant Anker data (if available). </t>
  </si>
  <si>
    <t xml:space="preserve">PPP $ Conversion Rates: </t>
  </si>
  <si>
    <t xml:space="preserve">Ghana </t>
  </si>
  <si>
    <t>Brazil</t>
  </si>
  <si>
    <t>India</t>
  </si>
  <si>
    <t>Source</t>
  </si>
  <si>
    <t>Please use the latest World Bank data on PPP $ Equivalents, which can be found here: https://databank.worldbank.org/source/world-development-indicators/Series/PA.NUS.PPP</t>
  </si>
  <si>
    <t xml:space="preserve">Notes: </t>
  </si>
  <si>
    <r>
      <t xml:space="preserve">We have put examples for the costs of a healthy diet above. The data comes from the Anker Research Institute that conducts research on living incomes around the world. Please find the relevant report for your location to find the data point for your location. It may have to be adjusted according to the local inflation rate.The data can be found here: </t>
    </r>
    <r>
      <rPr>
        <u/>
        <sz val="12"/>
        <color rgb="FF0070C0"/>
        <rFont val="Arial Nova"/>
        <family val="2"/>
      </rPr>
      <t xml:space="preserve">https://www.ankerresearchinstitute.org/ari-country-index  </t>
    </r>
  </si>
  <si>
    <t xml:space="preserve">This tab collects the household size for the different geographies. The data is based on Anker research. Please find the relevant data for your project location with the below link (Notes). </t>
  </si>
  <si>
    <t xml:space="preserve">Brazil </t>
  </si>
  <si>
    <t xml:space="preserve">India </t>
  </si>
  <si>
    <t xml:space="preserve">Total number of people in household </t>
  </si>
  <si>
    <t xml:space="preserve">Number of children </t>
  </si>
  <si>
    <t xml:space="preserve">Full-Time Worker Equivalent </t>
  </si>
  <si>
    <r>
      <t xml:space="preserve">We have put examples for the household size and the FTWE above for Ghana, India and Brazil . The data comes from the Anker Research Institute that conducts research on living incomes around the world. 
Please find the relevant report for your location to find the data point for your location here: </t>
    </r>
    <r>
      <rPr>
        <u/>
        <sz val="11"/>
        <color rgb="FF0070C0"/>
        <rFont val="Arial"/>
        <family val="2"/>
      </rPr>
      <t xml:space="preserve">https://www.ankerresearchinstitute.org/ari-country-index  </t>
    </r>
  </si>
  <si>
    <t>The Income Gap</t>
  </si>
  <si>
    <t>Current Waste Picker Earnings</t>
  </si>
  <si>
    <t>Living Income</t>
  </si>
  <si>
    <t>Food and housing situation</t>
  </si>
  <si>
    <t>The exhibit shows average earnings of waste pickers in the case (in red),  estimate of the living income (in green) and a benchmark, e.g., the local minimum salary (in yellow). The horizontal lines show the poverty lines according to the World Bank.</t>
  </si>
  <si>
    <t>This exhibit shows the current earnings of waste pickers in the case, displaying the average, the range and the differences between types of waste pickers, showing key features of these earnings and limitations to improve them</t>
  </si>
  <si>
    <t>The exhibit shows the breakdown of the estimate of what would be a living income in the location of the case study, including the difference between the income for the individual waste picker and the household</t>
  </si>
  <si>
    <t>The exhibit shows the details of the typology of waste pickers that were part of the case study, including the main sources of their materials collected, the level of organization, and whether wate picking is the only or one of several sources of income</t>
  </si>
  <si>
    <t>The exhibits shows the main answers from waste pickers regarding their food and housing situation, including access to key factors that should be part of a healthy diet and decent living conditions</t>
  </si>
  <si>
    <t>Average current earnings</t>
  </si>
  <si>
    <t>Ranges of this earnings</t>
  </si>
  <si>
    <t>Earnings by level of organization</t>
  </si>
  <si>
    <t>Living wage Anker variant</t>
  </si>
  <si>
    <t>Source of materials</t>
  </si>
  <si>
    <t>Tipology or level of organization</t>
  </si>
  <si>
    <t>Waste picking is the only income:</t>
  </si>
  <si>
    <t>Local currency / month / waste picker</t>
  </si>
  <si>
    <t>Reported collection points or sources 
of the materials</t>
  </si>
  <si>
    <t>Reported level of organization of the 
waste pickers in the case</t>
  </si>
  <si>
    <t>Reported indication on whther waste picking was, or not, the only income</t>
  </si>
  <si>
    <t>full time waste pickers in an average household</t>
  </si>
  <si>
    <t>Maximum earnigns reported</t>
  </si>
  <si>
    <t>Total average</t>
  </si>
  <si>
    <t>full time worker supporting an average household</t>
  </si>
  <si>
    <t>Minimum earnigns reported</t>
  </si>
  <si>
    <t>Average earnings per independent worker</t>
  </si>
  <si>
    <t>Average earnings per worker in a cooperative</t>
  </si>
  <si>
    <t>Key features of these earnings:</t>
  </si>
  <si>
    <t>Main limitation to increase revenues:</t>
  </si>
  <si>
    <t>Living income Anker variant</t>
  </si>
  <si>
    <t>Precarious infrastructure (warehouse)		
Appropriated equipments		
Bad quality of materials from selective colextion		
Low price or market flutuation		
Lack of vehicle or a better vehicle		
Organizing workers for greater productivity</t>
  </si>
  <si>
    <t>Local currency / month / household</t>
  </si>
  <si>
    <t>for an average household</t>
  </si>
  <si>
    <t>Household characteristic used for the study:</t>
  </si>
  <si>
    <t>Household size:</t>
  </si>
  <si>
    <t>Adults:</t>
  </si>
  <si>
    <t>Children:</t>
  </si>
  <si>
    <t>Full time workers per household:</t>
  </si>
  <si>
    <t>% of waste pickers mentioned they cannot afford to live without a revenue stream for between a week and a month</t>
  </si>
  <si>
    <t>Data input from the "Final Data" tab:</t>
  </si>
  <si>
    <t>Current earnings</t>
  </si>
  <si>
    <t>Benchmark</t>
  </si>
  <si>
    <t>%s</t>
  </si>
  <si>
    <t>plug to 100%</t>
  </si>
  <si>
    <t>Landfill or dumpsite</t>
  </si>
  <si>
    <t>% have obligations to their buyers</t>
  </si>
  <si>
    <t xml:space="preserve">Healthy diets </t>
  </si>
  <si>
    <t>Street</t>
  </si>
  <si>
    <t>Average earnings 
per independent worker</t>
  </si>
  <si>
    <t>% know the price of their waste materials before selling</t>
  </si>
  <si>
    <t xml:space="preserve">Decent housing </t>
  </si>
  <si>
    <t>Direct from households</t>
  </si>
  <si>
    <t>You were worried you would not have enough food to eat?</t>
  </si>
  <si>
    <t>Average earnings per 
worker in a cooperative</t>
  </si>
  <si>
    <t>% have access to a vehicle for work (pushcart/car)</t>
  </si>
  <si>
    <t>Healthcare</t>
  </si>
  <si>
    <t>You were unable to eat healthy and nutritious food?</t>
  </si>
  <si>
    <t>Living income required 
per waste picker worker</t>
  </si>
  <si>
    <t>% of waste picking revenues that are derived from plastics</t>
  </si>
  <si>
    <t>Education</t>
  </si>
  <si>
    <t>You ate only a few kinds of food?</t>
  </si>
  <si>
    <t>Minimum wage 
benchmark</t>
  </si>
  <si>
    <t>Decent working conditions</t>
  </si>
  <si>
    <t>Typology</t>
  </si>
  <si>
    <t>You had to skip a meal?</t>
  </si>
  <si>
    <t>Savings</t>
  </si>
  <si>
    <t>Independent waste pickers</t>
  </si>
  <si>
    <t>You ate less than you thought you should?</t>
  </si>
  <si>
    <t>Part of a cooperative</t>
  </si>
  <si>
    <t>Your household ran out of food?</t>
  </si>
  <si>
    <t>Work independently, but sell the materials with a cooperative</t>
  </si>
  <si>
    <t>Others</t>
  </si>
  <si>
    <t>Dedication</t>
  </si>
  <si>
    <t>Only waste picking</t>
  </si>
  <si>
    <t>Min</t>
  </si>
  <si>
    <t>Also has other sources</t>
  </si>
  <si>
    <t>Maz</t>
  </si>
  <si>
    <t>House built with aceptable materials</t>
  </si>
  <si>
    <t>Access to electricity</t>
  </si>
  <si>
    <t>Access to light in each room of your house</t>
  </si>
  <si>
    <t>Ventilation in each room of your house</t>
  </si>
  <si>
    <t>Access to safe sanitation</t>
  </si>
  <si>
    <t>Sufficient living space</t>
  </si>
  <si>
    <t>Sufficient bedroom space</t>
  </si>
  <si>
    <t>Safe outside environment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</si>
</sst>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quot;R$&quot;\ * #,##0.00_-;\-&quot;R$&quot;\ * #,##0.00_-;_-&quot;R$&quot;\ * &quot;-&quot;??_-;_-@_-"/>
    <numFmt numFmtId="165" formatCode="_-* #,##0.00_-;\-* #,##0.00_-;_-* &quot;-&quot;??_-;_-@_-"/>
    <numFmt numFmtId="166" formatCode="0.0"/>
    <numFmt numFmtId="167" formatCode="0.0%"/>
    <numFmt numFmtId="168" formatCode="#,##0.0"/>
  </numFmts>
  <fonts count="54">
    <font>
      <sz val="11"/>
      <color theme="1"/>
      <name val="Aptos Narrow"/>
      <family val="2"/>
      <scheme val="minor"/>
    </font>
    <font>
      <u/>
      <sz val="11"/>
      <color theme="10"/>
      <name val="Aptos Narrow"/>
      <family val="2"/>
      <scheme val="minor"/>
    </font>
    <font>
      <sz val="8"/>
      <name val="Aptos Narrow"/>
      <family val="2"/>
      <scheme val="minor"/>
    </font>
    <font>
      <b/>
      <sz val="11"/>
      <color theme="0"/>
      <name val="Arial"/>
      <family val="2"/>
    </font>
    <font>
      <sz val="11"/>
      <color theme="1"/>
      <name val="Arial"/>
      <family val="2"/>
    </font>
    <font>
      <b/>
      <sz val="11"/>
      <color theme="1"/>
      <name val="Arial"/>
      <family val="2"/>
    </font>
    <font>
      <sz val="11"/>
      <color theme="1"/>
      <name val="Aptos Narrow"/>
      <family val="2"/>
      <scheme val="minor"/>
    </font>
    <font>
      <sz val="12"/>
      <color theme="1"/>
      <name val="Arial Nova"/>
      <family val="2"/>
    </font>
    <font>
      <sz val="12"/>
      <color rgb="FF000000"/>
      <name val="Arial Nova"/>
      <family val="2"/>
    </font>
    <font>
      <b/>
      <i/>
      <sz val="12"/>
      <color rgb="FF000000"/>
      <name val="Arial Nova"/>
      <family val="2"/>
    </font>
    <font>
      <b/>
      <sz val="12"/>
      <color rgb="FF000000"/>
      <name val="Arial Nova"/>
      <family val="2"/>
    </font>
    <font>
      <i/>
      <sz val="12"/>
      <color rgb="FF000000"/>
      <name val="Arial Nova"/>
      <family val="2"/>
    </font>
    <font>
      <b/>
      <sz val="12"/>
      <color theme="1"/>
      <name val="Arial Nova"/>
      <family val="2"/>
    </font>
    <font>
      <u/>
      <sz val="12"/>
      <color theme="10"/>
      <name val="Arial Nova"/>
      <family val="2"/>
    </font>
    <font>
      <b/>
      <sz val="11"/>
      <color theme="1"/>
      <name val="Arial Nova"/>
      <family val="2"/>
    </font>
    <font>
      <sz val="11"/>
      <color theme="1"/>
      <name val="Arial Nova"/>
      <family val="2"/>
    </font>
    <font>
      <b/>
      <sz val="11"/>
      <color theme="0"/>
      <name val="Arial Nova"/>
      <family val="2"/>
    </font>
    <font>
      <b/>
      <sz val="12"/>
      <color theme="0"/>
      <name val="Arial Nova"/>
      <family val="2"/>
    </font>
    <font>
      <b/>
      <sz val="12"/>
      <name val="Arial Nova"/>
      <family val="2"/>
    </font>
    <font>
      <sz val="12"/>
      <name val="Arial Nova"/>
      <family val="2"/>
    </font>
    <font>
      <b/>
      <sz val="14"/>
      <color theme="0"/>
      <name val="Arial Nova"/>
      <family val="2"/>
    </font>
    <font>
      <sz val="14"/>
      <color theme="1"/>
      <name val="Arial Nova"/>
      <family val="2"/>
    </font>
    <font>
      <u/>
      <sz val="11"/>
      <color rgb="FF0070C0"/>
      <name val="Arial"/>
      <family val="2"/>
    </font>
    <font>
      <u/>
      <sz val="12"/>
      <color rgb="FF0070C0"/>
      <name val="Arial Nova"/>
      <family val="2"/>
    </font>
    <font>
      <u/>
      <sz val="9"/>
      <color rgb="FF0070C0"/>
      <name val="Arial Nova"/>
      <family val="2"/>
    </font>
    <font>
      <sz val="11"/>
      <color theme="0"/>
      <name val="Arial Nova"/>
      <family val="2"/>
    </font>
    <font>
      <sz val="11"/>
      <color rgb="FFFF0000"/>
      <name val="Arial Nova"/>
      <family val="2"/>
    </font>
    <font>
      <u/>
      <sz val="11"/>
      <color rgb="FF0070C0"/>
      <name val="Arial Nova"/>
      <family val="2"/>
    </font>
    <font>
      <b/>
      <sz val="11"/>
      <name val="Arial Nova"/>
      <family val="2"/>
    </font>
    <font>
      <i/>
      <sz val="11"/>
      <color theme="1"/>
      <name val="Arial Nova"/>
      <family val="2"/>
    </font>
    <font>
      <sz val="11"/>
      <color rgb="FF0D0D0D"/>
      <name val="Arial Nova"/>
      <family val="2"/>
    </font>
    <font>
      <i/>
      <sz val="11"/>
      <color theme="1" tint="0.14999847407452621"/>
      <name val="Arial Nova"/>
      <family val="2"/>
    </font>
    <font>
      <sz val="11"/>
      <color theme="1" tint="0.14999847407452621"/>
      <name val="Arial Nova"/>
      <family val="2"/>
    </font>
    <font>
      <b/>
      <sz val="11"/>
      <color rgb="FFFF0000"/>
      <name val="Arial Nova"/>
      <family val="2"/>
    </font>
    <font>
      <b/>
      <sz val="20"/>
      <color theme="0"/>
      <name val="Arial Nova"/>
      <family val="2"/>
    </font>
    <font>
      <b/>
      <sz val="11"/>
      <color theme="1"/>
      <name val="Aptos Narrow"/>
      <family val="2"/>
      <scheme val="minor"/>
    </font>
    <font>
      <sz val="12"/>
      <color rgb="FFFF0000"/>
      <name val="Arial Nova"/>
      <family val="2"/>
    </font>
    <font>
      <b/>
      <sz val="11"/>
      <color rgb="FF00146D"/>
      <name val="Arial Nova"/>
      <family val="2"/>
    </font>
    <font>
      <sz val="12"/>
      <color rgb="FF00146D"/>
      <name val="Arial Nova"/>
      <family val="2"/>
    </font>
    <font>
      <i/>
      <sz val="10"/>
      <color theme="1"/>
      <name val="Arial Nova"/>
      <family val="2"/>
    </font>
    <font>
      <sz val="10"/>
      <color theme="1"/>
      <name val="Arial Nova"/>
      <family val="2"/>
    </font>
    <font>
      <b/>
      <sz val="18"/>
      <color rgb="FF00146D"/>
      <name val="Arial Nova"/>
      <family val="2"/>
    </font>
    <font>
      <i/>
      <sz val="9.5"/>
      <color theme="1"/>
      <name val="Arial Nova"/>
      <family val="2"/>
    </font>
    <font>
      <i/>
      <sz val="12"/>
      <color theme="1"/>
      <name val="Arial Nova"/>
      <family val="2"/>
    </font>
    <font>
      <sz val="11"/>
      <color rgb="FF00146D"/>
      <name val="Arial Nova"/>
      <family val="2"/>
    </font>
    <font>
      <sz val="11"/>
      <color theme="4"/>
      <name val="Arial Nova"/>
      <family val="2"/>
    </font>
    <font>
      <sz val="11"/>
      <color rgb="FF000000"/>
      <name val="Arial Nova"/>
      <family val="2"/>
    </font>
    <font>
      <b/>
      <i/>
      <sz val="12"/>
      <color theme="1"/>
      <name val="Arial Nova"/>
      <family val="2"/>
    </font>
    <font>
      <i/>
      <sz val="9"/>
      <color theme="1"/>
      <name val="Arial Nova"/>
      <family val="2"/>
    </font>
    <font>
      <b/>
      <sz val="11"/>
      <color theme="1" tint="0.34998626667073579"/>
      <name val="Arial Nova"/>
      <family val="2"/>
    </font>
    <font>
      <sz val="11"/>
      <color theme="1" tint="0.34998626667073579"/>
      <name val="Arial Nova"/>
      <family val="2"/>
    </font>
    <font>
      <sz val="11"/>
      <color theme="2" tint="-0.749992370372631"/>
      <name val="Arial Nova"/>
      <family val="2"/>
    </font>
    <font>
      <sz val="11"/>
      <name val="Aptos Narrow"/>
      <family val="2"/>
      <scheme val="minor"/>
    </font>
    <font>
      <sz val="11"/>
      <color theme="2" tint="-0.749992370372631"/>
      <name val="Aptos Narrow"/>
      <family val="2"/>
      <scheme val="minor"/>
    </font>
  </fonts>
  <fills count="17">
    <fill>
      <patternFill patternType="none"/>
    </fill>
    <fill>
      <patternFill patternType="gray125"/>
    </fill>
    <fill>
      <patternFill patternType="solid">
        <fgColor theme="0"/>
        <bgColor indexed="64"/>
      </patternFill>
    </fill>
    <fill>
      <patternFill patternType="solid">
        <fgColor rgb="FFD3D3D3"/>
        <bgColor rgb="FF000000"/>
      </patternFill>
    </fill>
    <fill>
      <patternFill patternType="solid">
        <fgColor theme="8" tint="-0.499984740745262"/>
        <bgColor indexed="64"/>
      </patternFill>
    </fill>
    <fill>
      <patternFill patternType="solid">
        <fgColor theme="5" tint="0.79998168889431442"/>
        <bgColor indexed="64"/>
      </patternFill>
    </fill>
    <fill>
      <patternFill patternType="solid">
        <fgColor rgb="FF002060"/>
        <bgColor indexed="64"/>
      </patternFill>
    </fill>
    <fill>
      <patternFill patternType="solid">
        <fgColor theme="2" tint="-9.9978637043366805E-2"/>
        <bgColor indexed="64"/>
      </patternFill>
    </fill>
    <fill>
      <patternFill patternType="solid">
        <fgColor theme="3"/>
        <bgColor indexed="64"/>
      </patternFill>
    </fill>
    <fill>
      <patternFill patternType="solid">
        <fgColor theme="6" tint="0.79998168889431442"/>
        <bgColor indexed="64"/>
      </patternFill>
    </fill>
    <fill>
      <patternFill patternType="solid">
        <fgColor theme="0" tint="-4.9989318521683403E-2"/>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rgb="FF00146D"/>
        <bgColor indexed="64"/>
      </patternFill>
    </fill>
    <fill>
      <patternFill patternType="solid">
        <fgColor rgb="FFC9F1FF"/>
        <bgColor indexed="64"/>
      </patternFill>
    </fill>
    <fill>
      <patternFill patternType="solid">
        <fgColor rgb="FFFFFF00"/>
        <bgColor indexed="64"/>
      </patternFill>
    </fill>
    <fill>
      <patternFill patternType="solid">
        <fgColor rgb="FFFF0000"/>
        <bgColor indexed="64"/>
      </patternFill>
    </fill>
  </fills>
  <borders count="68">
    <border>
      <left/>
      <right/>
      <top/>
      <bottom/>
      <diagonal/>
    </border>
    <border>
      <left style="thin">
        <color theme="0"/>
      </left>
      <right style="thin">
        <color theme="0"/>
      </right>
      <top style="thin">
        <color theme="0"/>
      </top>
      <bottom style="thin">
        <color theme="0"/>
      </bottom>
      <diagonal/>
    </border>
    <border>
      <left/>
      <right/>
      <top style="thin">
        <color theme="0"/>
      </top>
      <bottom/>
      <diagonal/>
    </border>
    <border>
      <left/>
      <right/>
      <top/>
      <bottom style="thin">
        <color theme="2" tint="-9.9978637043366805E-2"/>
      </bottom>
      <diagonal/>
    </border>
    <border>
      <left style="thin">
        <color theme="2" tint="-9.9978637043366805E-2"/>
      </left>
      <right style="thin">
        <color theme="2" tint="-9.9978637043366805E-2"/>
      </right>
      <top style="thin">
        <color theme="2" tint="-9.9978637043366805E-2"/>
      </top>
      <bottom style="thin">
        <color theme="2" tint="-9.9978637043366805E-2"/>
      </bottom>
      <diagonal/>
    </border>
    <border>
      <left/>
      <right/>
      <top/>
      <bottom style="thin">
        <color theme="0"/>
      </bottom>
      <diagonal/>
    </border>
    <border>
      <left/>
      <right/>
      <top style="thin">
        <color theme="0"/>
      </top>
      <bottom style="thin">
        <color theme="0"/>
      </bottom>
      <diagonal/>
    </border>
    <border>
      <left/>
      <right/>
      <top style="thin">
        <color theme="2" tint="-9.9978637043366805E-2"/>
      </top>
      <bottom/>
      <diagonal/>
    </border>
    <border>
      <left style="thin">
        <color theme="2" tint="-9.9978637043366805E-2"/>
      </left>
      <right/>
      <top/>
      <bottom style="thin">
        <color theme="2" tint="-9.9978637043366805E-2"/>
      </bottom>
      <diagonal/>
    </border>
    <border>
      <left style="thin">
        <color theme="0"/>
      </left>
      <right style="thin">
        <color theme="0"/>
      </right>
      <top style="thin">
        <color theme="2" tint="-9.9978637043366805E-2"/>
      </top>
      <bottom style="thin">
        <color theme="0"/>
      </bottom>
      <diagonal/>
    </border>
    <border>
      <left style="thin">
        <color theme="0"/>
      </left>
      <right/>
      <top style="thin">
        <color theme="2" tint="-9.9978637043366805E-2"/>
      </top>
      <bottom/>
      <diagonal/>
    </border>
    <border>
      <left/>
      <right/>
      <top style="thin">
        <color theme="2" tint="-9.9978637043366805E-2"/>
      </top>
      <bottom style="thin">
        <color theme="2" tint="-9.9978637043366805E-2"/>
      </bottom>
      <diagonal/>
    </border>
    <border>
      <left style="thin">
        <color theme="0"/>
      </left>
      <right/>
      <top/>
      <bottom/>
      <diagonal/>
    </border>
    <border>
      <left/>
      <right style="thin">
        <color theme="0"/>
      </right>
      <top/>
      <bottom/>
      <diagonal/>
    </border>
    <border>
      <left style="thin">
        <color theme="0"/>
      </left>
      <right style="thin">
        <color theme="0"/>
      </right>
      <top/>
      <bottom/>
      <diagonal/>
    </border>
    <border>
      <left/>
      <right style="thin">
        <color theme="0"/>
      </right>
      <top style="thin">
        <color theme="2" tint="-9.9978637043366805E-2"/>
      </top>
      <bottom style="thin">
        <color theme="0"/>
      </bottom>
      <diagonal/>
    </border>
    <border>
      <left style="thin">
        <color theme="2" tint="-9.9978637043366805E-2"/>
      </left>
      <right style="thin">
        <color theme="2" tint="-9.9978637043366805E-2"/>
      </right>
      <top/>
      <bottom/>
      <diagonal/>
    </border>
    <border>
      <left/>
      <right style="thin">
        <color theme="2" tint="-9.9978637043366805E-2"/>
      </right>
      <top/>
      <bottom style="thin">
        <color theme="8" tint="-0.499984740745262"/>
      </bottom>
      <diagonal/>
    </border>
    <border>
      <left/>
      <right/>
      <top/>
      <bottom style="thin">
        <color indexed="64"/>
      </bottom>
      <diagonal/>
    </border>
    <border>
      <left/>
      <right/>
      <top/>
      <bottom style="medium">
        <color indexed="64"/>
      </bottom>
      <diagonal/>
    </border>
    <border>
      <left style="thin">
        <color theme="0"/>
      </left>
      <right style="thin">
        <color theme="0"/>
      </right>
      <top/>
      <bottom style="thin">
        <color theme="0"/>
      </bottom>
      <diagonal/>
    </border>
    <border>
      <left style="thin">
        <color theme="0"/>
      </left>
      <right style="thin">
        <color theme="0" tint="-0.14996795556505021"/>
      </right>
      <top/>
      <bottom/>
      <diagonal/>
    </border>
    <border>
      <left style="thin">
        <color theme="2" tint="-9.9978637043366805E-2"/>
      </left>
      <right/>
      <top style="thin">
        <color theme="2" tint="-9.9978637043366805E-2"/>
      </top>
      <bottom style="thin">
        <color theme="2" tint="-9.9978637043366805E-2"/>
      </bottom>
      <diagonal/>
    </border>
    <border>
      <left/>
      <right style="thin">
        <color theme="2" tint="-9.9978637043366805E-2"/>
      </right>
      <top style="thin">
        <color theme="2" tint="-9.9978637043366805E-2"/>
      </top>
      <bottom style="thin">
        <color theme="2" tint="-9.9978637043366805E-2"/>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right/>
      <top style="thick">
        <color theme="0"/>
      </top>
      <bottom/>
      <diagonal/>
    </border>
    <border>
      <left style="thin">
        <color theme="2" tint="-9.9948118533890809E-2"/>
      </left>
      <right style="thin">
        <color theme="2" tint="-9.9948118533890809E-2"/>
      </right>
      <top style="thin">
        <color theme="2" tint="-9.9948118533890809E-2"/>
      </top>
      <bottom style="thin">
        <color theme="2" tint="-9.9948118533890809E-2"/>
      </bottom>
      <diagonal/>
    </border>
    <border>
      <left/>
      <right style="thin">
        <color theme="2" tint="-9.9948118533890809E-2"/>
      </right>
      <top style="thin">
        <color theme="2" tint="-9.9948118533890809E-2"/>
      </top>
      <bottom style="thin">
        <color theme="2" tint="-9.9948118533890809E-2"/>
      </bottom>
      <diagonal/>
    </border>
    <border>
      <left style="thin">
        <color theme="0"/>
      </left>
      <right/>
      <top style="thin">
        <color theme="0"/>
      </top>
      <bottom style="thin">
        <color theme="0"/>
      </bottom>
      <diagonal/>
    </border>
    <border>
      <left style="thin">
        <color theme="0"/>
      </left>
      <right style="thin">
        <color theme="0"/>
      </right>
      <top style="thin">
        <color theme="0"/>
      </top>
      <bottom/>
      <diagonal/>
    </border>
    <border>
      <left/>
      <right style="thin">
        <color theme="0"/>
      </right>
      <top style="thin">
        <color theme="0"/>
      </top>
      <bottom style="thin">
        <color theme="0"/>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diagonal/>
    </border>
    <border>
      <left style="thin">
        <color theme="0" tint="-0.14996795556505021"/>
      </left>
      <right/>
      <top style="thin">
        <color theme="0" tint="-0.14996795556505021"/>
      </top>
      <bottom style="thin">
        <color theme="0" tint="-0.14996795556505021"/>
      </bottom>
      <diagonal/>
    </border>
    <border>
      <left/>
      <right/>
      <top style="thin">
        <color theme="0" tint="-0.14996795556505021"/>
      </top>
      <bottom style="thin">
        <color theme="0" tint="-0.14996795556505021"/>
      </bottom>
      <diagonal/>
    </border>
    <border>
      <left/>
      <right style="thin">
        <color theme="0" tint="-0.14996795556505021"/>
      </right>
      <top style="thin">
        <color theme="0" tint="-0.14996795556505021"/>
      </top>
      <bottom style="thin">
        <color theme="0" tint="-0.14996795556505021"/>
      </bottom>
      <diagonal/>
    </border>
    <border>
      <left style="thin">
        <color theme="0" tint="-0.14999847407452621"/>
      </left>
      <right/>
      <top style="thin">
        <color theme="0" tint="-0.14999847407452621"/>
      </top>
      <bottom style="thin">
        <color theme="0" tint="-0.14999847407452621"/>
      </bottom>
      <diagonal/>
    </border>
    <border>
      <left style="thin">
        <color theme="0" tint="-0.14999847407452621"/>
      </left>
      <right/>
      <top style="thin">
        <color theme="0" tint="-0.14999847407452621"/>
      </top>
      <bottom/>
      <diagonal/>
    </border>
    <border>
      <left/>
      <right style="thin">
        <color theme="0" tint="-0.14999847407452621"/>
      </right>
      <top style="thin">
        <color theme="0" tint="-0.14999847407452621"/>
      </top>
      <bottom/>
      <diagonal/>
    </border>
    <border>
      <left/>
      <right style="thin">
        <color theme="0" tint="-0.14999847407452621"/>
      </right>
      <top/>
      <bottom style="thin">
        <color theme="0" tint="-0.14999847407452621"/>
      </bottom>
      <diagonal/>
    </border>
    <border>
      <left/>
      <right/>
      <top style="thin">
        <color theme="0" tint="-0.14999847407452621"/>
      </top>
      <bottom/>
      <diagonal/>
    </border>
    <border>
      <left/>
      <right style="thin">
        <color theme="0" tint="-0.14999847407452621"/>
      </right>
      <top/>
      <bottom/>
      <diagonal/>
    </border>
    <border>
      <left/>
      <right/>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style="thin">
        <color theme="0"/>
      </left>
      <right style="thin">
        <color theme="0"/>
      </right>
      <top style="thin">
        <color theme="0"/>
      </top>
      <bottom style="thin">
        <color indexed="64"/>
      </bottom>
      <diagonal/>
    </border>
    <border>
      <left style="thin">
        <color theme="0"/>
      </left>
      <right/>
      <top style="thin">
        <color theme="0"/>
      </top>
      <bottom/>
      <diagonal/>
    </border>
    <border>
      <left style="thin">
        <color theme="0" tint="-0.14996795556505021"/>
      </left>
      <right/>
      <top style="thin">
        <color theme="0" tint="-0.14996795556505021"/>
      </top>
      <bottom/>
      <diagonal/>
    </border>
    <border>
      <left/>
      <right style="thin">
        <color theme="0" tint="-0.14996795556505021"/>
      </right>
      <top style="thin">
        <color theme="0" tint="-0.14996795556505021"/>
      </top>
      <bottom/>
      <diagonal/>
    </border>
    <border>
      <left style="thin">
        <color theme="0" tint="-0.14996795556505021"/>
      </left>
      <right/>
      <top/>
      <bottom style="thin">
        <color theme="0" tint="-0.14996795556505021"/>
      </bottom>
      <diagonal/>
    </border>
    <border>
      <left/>
      <right style="thin">
        <color theme="0" tint="-0.14996795556505021"/>
      </right>
      <top/>
      <bottom style="thin">
        <color theme="0" tint="-0.14996795556505021"/>
      </bottom>
      <diagonal/>
    </border>
    <border>
      <left style="thin">
        <color theme="0" tint="-0.14996795556505021"/>
      </left>
      <right/>
      <top/>
      <bottom/>
      <diagonal/>
    </border>
    <border>
      <left/>
      <right style="thin">
        <color theme="0" tint="-0.14996795556505021"/>
      </right>
      <top/>
      <bottom/>
      <diagonal/>
    </border>
    <border>
      <left/>
      <right/>
      <top style="thin">
        <color theme="0" tint="-0.14996795556505021"/>
      </top>
      <bottom/>
      <diagonal/>
    </border>
    <border>
      <left style="thin">
        <color theme="0"/>
      </left>
      <right/>
      <top style="thin">
        <color theme="0"/>
      </top>
      <bottom style="thin">
        <color indexed="64"/>
      </bottom>
      <diagonal/>
    </border>
    <border>
      <left/>
      <right style="thin">
        <color theme="0"/>
      </right>
      <top style="thin">
        <color theme="0"/>
      </top>
      <bottom style="thin">
        <color theme="1"/>
      </bottom>
      <diagonal/>
    </border>
    <border>
      <left/>
      <right style="thin">
        <color theme="0"/>
      </right>
      <top style="thin">
        <color theme="0" tint="-0.14996795556505021"/>
      </top>
      <bottom style="thin">
        <color theme="0" tint="-0.14996795556505021"/>
      </bottom>
      <diagonal/>
    </border>
    <border>
      <left/>
      <right style="thin">
        <color theme="0"/>
      </right>
      <top style="thin">
        <color theme="0" tint="-0.14996795556505021"/>
      </top>
      <bottom/>
      <diagonal/>
    </border>
    <border>
      <left/>
      <right/>
      <top style="thin">
        <color theme="0" tint="-0.24994659260841701"/>
      </top>
      <bottom/>
      <diagonal/>
    </border>
    <border>
      <left style="thin">
        <color theme="0" tint="-0.14999847407452621"/>
      </left>
      <right/>
      <top/>
      <bottom/>
      <diagonal/>
    </border>
    <border>
      <left style="thin">
        <color theme="0" tint="-0.14999847407452621"/>
      </left>
      <right/>
      <top/>
      <bottom style="thin">
        <color theme="0" tint="-0.14999847407452621"/>
      </bottom>
      <diagonal/>
    </border>
    <border>
      <left style="thin">
        <color theme="0" tint="-0.14993743705557422"/>
      </left>
      <right/>
      <top style="thin">
        <color theme="0" tint="-0.14993743705557422"/>
      </top>
      <bottom/>
      <diagonal/>
    </border>
    <border>
      <left/>
      <right/>
      <top style="thin">
        <color theme="0" tint="-0.14993743705557422"/>
      </top>
      <bottom/>
      <diagonal/>
    </border>
    <border>
      <left/>
      <right style="thin">
        <color theme="0" tint="-0.14993743705557422"/>
      </right>
      <top style="thin">
        <color theme="0" tint="-0.14993743705557422"/>
      </top>
      <bottom/>
      <diagonal/>
    </border>
    <border>
      <left style="thin">
        <color theme="0" tint="-0.14993743705557422"/>
      </left>
      <right/>
      <top/>
      <bottom/>
      <diagonal/>
    </border>
    <border>
      <left/>
      <right style="thin">
        <color theme="0" tint="-0.14993743705557422"/>
      </right>
      <top/>
      <bottom/>
      <diagonal/>
    </border>
    <border>
      <left style="thin">
        <color theme="0" tint="-0.14993743705557422"/>
      </left>
      <right/>
      <top/>
      <bottom style="thin">
        <color theme="0" tint="-0.14993743705557422"/>
      </bottom>
      <diagonal/>
    </border>
    <border>
      <left/>
      <right/>
      <top/>
      <bottom style="thin">
        <color theme="0" tint="-0.14993743705557422"/>
      </bottom>
      <diagonal/>
    </border>
    <border>
      <left/>
      <right style="thin">
        <color theme="0" tint="-0.14993743705557422"/>
      </right>
      <top/>
      <bottom style="thin">
        <color theme="0" tint="-0.14993743705557422"/>
      </bottom>
      <diagonal/>
    </border>
  </borders>
  <cellStyleXfs count="6">
    <xf numFmtId="0" fontId="0" fillId="0" borderId="0"/>
    <xf numFmtId="0" fontId="1" fillId="0" borderId="0" applyNumberFormat="0" applyFill="0" applyBorder="0" applyAlignment="0" applyProtection="0"/>
    <xf numFmtId="9" fontId="6" fillId="0" borderId="0" applyFont="0" applyFill="0" applyBorder="0" applyAlignment="0" applyProtection="0"/>
    <xf numFmtId="165" fontId="6" fillId="0" borderId="0" applyFont="0" applyFill="0" applyBorder="0" applyAlignment="0" applyProtection="0"/>
    <xf numFmtId="0" fontId="52" fillId="0" borderId="0"/>
    <xf numFmtId="164" fontId="6" fillId="0" borderId="0" applyFont="0" applyFill="0" applyBorder="0" applyAlignment="0" applyProtection="0"/>
  </cellStyleXfs>
  <cellXfs count="303">
    <xf numFmtId="0" fontId="0" fillId="0" borderId="0" xfId="0"/>
    <xf numFmtId="0" fontId="4" fillId="0" borderId="0" xfId="0" applyFont="1"/>
    <xf numFmtId="0" fontId="4" fillId="0" borderId="0" xfId="0" applyFont="1" applyAlignment="1">
      <alignment wrapText="1"/>
    </xf>
    <xf numFmtId="0" fontId="4" fillId="0" borderId="0" xfId="0" applyFont="1" applyAlignment="1">
      <alignment horizontal="center" wrapText="1"/>
    </xf>
    <xf numFmtId="0" fontId="3" fillId="4" borderId="0" xfId="0" applyFont="1" applyFill="1" applyAlignment="1">
      <alignment horizontal="left" vertical="center"/>
    </xf>
    <xf numFmtId="0" fontId="5" fillId="5" borderId="0" xfId="0" applyFont="1" applyFill="1"/>
    <xf numFmtId="0" fontId="5" fillId="5" borderId="5" xfId="0" applyFont="1" applyFill="1" applyBorder="1"/>
    <xf numFmtId="0" fontId="3" fillId="4" borderId="17" xfId="0" applyFont="1" applyFill="1" applyBorder="1" applyAlignment="1">
      <alignment horizontal="left" vertical="center"/>
    </xf>
    <xf numFmtId="0" fontId="3" fillId="4" borderId="16" xfId="0" applyFont="1" applyFill="1" applyBorder="1" applyAlignment="1">
      <alignment horizontal="left" vertical="center"/>
    </xf>
    <xf numFmtId="0" fontId="7" fillId="0" borderId="0" xfId="0" applyFont="1"/>
    <xf numFmtId="0" fontId="8" fillId="0" borderId="0" xfId="0" applyFont="1" applyAlignment="1">
      <alignment vertical="center"/>
    </xf>
    <xf numFmtId="0" fontId="9" fillId="0" borderId="0" xfId="0" applyFont="1" applyAlignment="1">
      <alignment vertical="center"/>
    </xf>
    <xf numFmtId="0" fontId="7" fillId="0" borderId="25" xfId="0" applyFont="1" applyBorder="1"/>
    <xf numFmtId="0" fontId="11" fillId="0" borderId="27" xfId="0" applyFont="1" applyBorder="1" applyAlignment="1">
      <alignment horizontal="left" vertical="center" wrapText="1"/>
    </xf>
    <xf numFmtId="0" fontId="13" fillId="0" borderId="27" xfId="1" applyFont="1" applyBorder="1" applyAlignment="1">
      <alignment vertical="center"/>
    </xf>
    <xf numFmtId="0" fontId="8" fillId="0" borderId="27" xfId="0" applyFont="1" applyBorder="1" applyAlignment="1">
      <alignment horizontal="left" vertical="center" wrapText="1"/>
    </xf>
    <xf numFmtId="0" fontId="10" fillId="3" borderId="1" xfId="0" applyFont="1" applyFill="1" applyBorder="1" applyAlignment="1">
      <alignment horizontal="left" vertical="center" wrapText="1"/>
    </xf>
    <xf numFmtId="0" fontId="11" fillId="9" borderId="23" xfId="0" applyFont="1" applyFill="1" applyBorder="1" applyAlignment="1">
      <alignment horizontal="left" vertical="center" wrapText="1"/>
    </xf>
    <xf numFmtId="0" fontId="15" fillId="0" borderId="0" xfId="0" applyFont="1"/>
    <xf numFmtId="0" fontId="15" fillId="0" borderId="0" xfId="0" applyFont="1" applyAlignment="1">
      <alignment vertical="center"/>
    </xf>
    <xf numFmtId="0" fontId="15" fillId="0" borderId="0" xfId="0" applyFont="1" applyAlignment="1">
      <alignment vertical="center" wrapText="1"/>
    </xf>
    <xf numFmtId="0" fontId="7" fillId="0" borderId="0" xfId="0" applyFont="1" applyAlignment="1">
      <alignment vertical="center"/>
    </xf>
    <xf numFmtId="0" fontId="12" fillId="2" borderId="1" xfId="0" applyFont="1" applyFill="1" applyBorder="1" applyAlignment="1">
      <alignment horizontal="left" vertical="center" wrapText="1"/>
    </xf>
    <xf numFmtId="0" fontId="7" fillId="0" borderId="0" xfId="0" applyFont="1" applyAlignment="1">
      <alignment vertical="center" wrapText="1"/>
    </xf>
    <xf numFmtId="0" fontId="20" fillId="4" borderId="1" xfId="0" applyFont="1" applyFill="1" applyBorder="1" applyAlignment="1">
      <alignment vertical="center"/>
    </xf>
    <xf numFmtId="0" fontId="21" fillId="0" borderId="0" xfId="0" applyFont="1" applyAlignment="1">
      <alignment vertical="center"/>
    </xf>
    <xf numFmtId="0" fontId="7" fillId="0" borderId="0" xfId="0" applyFont="1" applyAlignment="1">
      <alignment horizontal="center"/>
    </xf>
    <xf numFmtId="0" fontId="12" fillId="5" borderId="28" xfId="0" applyFont="1" applyFill="1" applyBorder="1" applyAlignment="1">
      <alignment horizontal="left" vertical="center" wrapText="1"/>
    </xf>
    <xf numFmtId="0" fontId="20" fillId="4" borderId="29" xfId="0" applyFont="1" applyFill="1" applyBorder="1" applyAlignment="1">
      <alignment vertical="center"/>
    </xf>
    <xf numFmtId="0" fontId="20" fillId="4" borderId="29" xfId="0" applyFont="1" applyFill="1" applyBorder="1" applyAlignment="1">
      <alignment horizontal="center" vertical="center" wrapText="1"/>
    </xf>
    <xf numFmtId="0" fontId="7" fillId="0" borderId="26" xfId="0" applyFont="1" applyBorder="1" applyAlignment="1">
      <alignment vertical="center"/>
    </xf>
    <xf numFmtId="0" fontId="7" fillId="0" borderId="26" xfId="0" applyFont="1" applyBorder="1" applyAlignment="1">
      <alignment horizontal="center"/>
    </xf>
    <xf numFmtId="0" fontId="15" fillId="0" borderId="0" xfId="0" applyFont="1" applyAlignment="1">
      <alignment horizontal="center" vertical="center" wrapText="1"/>
    </xf>
    <xf numFmtId="0" fontId="15" fillId="0" borderId="0" xfId="0" applyFont="1" applyAlignment="1">
      <alignment horizontal="center" vertical="center"/>
    </xf>
    <xf numFmtId="0" fontId="16" fillId="6" borderId="0" xfId="0" applyFont="1" applyFill="1"/>
    <xf numFmtId="0" fontId="15" fillId="0" borderId="0" xfId="0" applyFont="1" applyAlignment="1">
      <alignment horizontal="left" vertical="center" wrapText="1"/>
    </xf>
    <xf numFmtId="0" fontId="15" fillId="0" borderId="0" xfId="0" applyFont="1" applyAlignment="1">
      <alignment horizontal="left" vertical="center"/>
    </xf>
    <xf numFmtId="0" fontId="7" fillId="0" borderId="0" xfId="0" applyFont="1" applyAlignment="1">
      <alignment horizontal="center" vertical="center" wrapText="1"/>
    </xf>
    <xf numFmtId="0" fontId="17" fillId="4" borderId="13" xfId="0" applyFont="1" applyFill="1" applyBorder="1" applyAlignment="1">
      <alignment horizontal="left" wrapText="1"/>
    </xf>
    <xf numFmtId="0" fontId="17" fillId="4" borderId="14" xfId="0" applyFont="1" applyFill="1" applyBorder="1" applyAlignment="1">
      <alignment horizontal="left" wrapText="1"/>
    </xf>
    <xf numFmtId="0" fontId="17" fillId="4" borderId="13" xfId="0" applyFont="1" applyFill="1" applyBorder="1" applyAlignment="1">
      <alignment horizontal="center" wrapText="1"/>
    </xf>
    <xf numFmtId="0" fontId="17" fillId="4" borderId="12" xfId="0" applyFont="1" applyFill="1" applyBorder="1" applyAlignment="1">
      <alignment wrapText="1"/>
    </xf>
    <xf numFmtId="0" fontId="17" fillId="4" borderId="12" xfId="0" applyFont="1" applyFill="1" applyBorder="1" applyAlignment="1">
      <alignment horizontal="left" wrapText="1"/>
    </xf>
    <xf numFmtId="0" fontId="7" fillId="0" borderId="0" xfId="0" applyFont="1" applyAlignment="1">
      <alignment wrapText="1"/>
    </xf>
    <xf numFmtId="9" fontId="7" fillId="0" borderId="0" xfId="0" applyNumberFormat="1" applyFont="1"/>
    <xf numFmtId="0" fontId="17" fillId="6" borderId="0" xfId="0" applyFont="1" applyFill="1"/>
    <xf numFmtId="0" fontId="7" fillId="0" borderId="0" xfId="0" applyFont="1" applyAlignment="1">
      <alignment horizontal="left" vertical="center"/>
    </xf>
    <xf numFmtId="0" fontId="12" fillId="5" borderId="5" xfId="0" applyFont="1" applyFill="1" applyBorder="1" applyAlignment="1">
      <alignment vertical="center"/>
    </xf>
    <xf numFmtId="0" fontId="12" fillId="5" borderId="6" xfId="0" applyFont="1" applyFill="1" applyBorder="1" applyAlignment="1">
      <alignment vertical="center"/>
    </xf>
    <xf numFmtId="0" fontId="7" fillId="0" borderId="31" xfId="0" applyFont="1" applyBorder="1" applyAlignment="1">
      <alignment vertical="center" wrapText="1"/>
    </xf>
    <xf numFmtId="0" fontId="7" fillId="0" borderId="31" xfId="0" applyFont="1" applyBorder="1" applyAlignment="1">
      <alignment vertical="center"/>
    </xf>
    <xf numFmtId="0" fontId="7" fillId="0" borderId="31" xfId="0" applyFont="1" applyBorder="1"/>
    <xf numFmtId="0" fontId="17" fillId="2" borderId="0" xfId="0" applyFont="1" applyFill="1" applyAlignment="1">
      <alignment horizontal="left" wrapText="1"/>
    </xf>
    <xf numFmtId="0" fontId="18" fillId="2" borderId="0" xfId="0" applyFont="1" applyFill="1" applyAlignment="1">
      <alignment horizontal="left" wrapText="1"/>
    </xf>
    <xf numFmtId="0" fontId="7" fillId="2" borderId="0" xfId="0" applyFont="1" applyFill="1"/>
    <xf numFmtId="0" fontId="7" fillId="2" borderId="26" xfId="0" applyFont="1" applyFill="1" applyBorder="1" applyAlignment="1">
      <alignment vertical="center"/>
    </xf>
    <xf numFmtId="0" fontId="7" fillId="0" borderId="26" xfId="0" applyFont="1" applyBorder="1" applyAlignment="1">
      <alignment vertical="center" wrapText="1"/>
    </xf>
    <xf numFmtId="0" fontId="12" fillId="0" borderId="26" xfId="0" applyFont="1" applyBorder="1" applyAlignment="1">
      <alignment vertical="center" wrapText="1"/>
    </xf>
    <xf numFmtId="2" fontId="24" fillId="10" borderId="31" xfId="0" applyNumberFormat="1" applyFont="1" applyFill="1" applyBorder="1" applyAlignment="1">
      <alignment horizontal="center" vertical="center" wrapText="1"/>
    </xf>
    <xf numFmtId="0" fontId="18" fillId="10" borderId="0" xfId="0" applyFont="1" applyFill="1" applyAlignment="1">
      <alignment horizontal="left" vertical="center"/>
    </xf>
    <xf numFmtId="0" fontId="19" fillId="10" borderId="0" xfId="0" applyFont="1" applyFill="1" applyAlignment="1">
      <alignment horizontal="left" vertical="center"/>
    </xf>
    <xf numFmtId="0" fontId="14" fillId="0" borderId="0" xfId="0" applyFont="1"/>
    <xf numFmtId="0" fontId="15" fillId="0" borderId="0" xfId="0" applyFont="1" applyAlignment="1">
      <alignment horizontal="left"/>
    </xf>
    <xf numFmtId="0" fontId="16" fillId="0" borderId="0" xfId="0" applyFont="1" applyAlignment="1">
      <alignment horizontal="left" vertical="top" wrapText="1"/>
    </xf>
    <xf numFmtId="0" fontId="15" fillId="0" borderId="0" xfId="0" applyFont="1" applyAlignment="1">
      <alignment horizontal="center" wrapText="1"/>
    </xf>
    <xf numFmtId="0" fontId="15" fillId="9" borderId="1" xfId="0" applyFont="1" applyFill="1" applyBorder="1"/>
    <xf numFmtId="0" fontId="14" fillId="0" borderId="0" xfId="0" applyFont="1" applyAlignment="1">
      <alignment horizontal="left"/>
    </xf>
    <xf numFmtId="0" fontId="15" fillId="0" borderId="41" xfId="0" applyFont="1" applyBorder="1" applyAlignment="1">
      <alignment horizontal="left" vertical="center" wrapText="1"/>
    </xf>
    <xf numFmtId="0" fontId="15" fillId="0" borderId="0" xfId="0" applyFont="1" applyAlignment="1">
      <alignment horizontal="left" indent="1"/>
    </xf>
    <xf numFmtId="0" fontId="15" fillId="9" borderId="28" xfId="0" applyFont="1" applyFill="1" applyBorder="1"/>
    <xf numFmtId="0" fontId="29" fillId="0" borderId="0" xfId="0" applyFont="1"/>
    <xf numFmtId="0" fontId="15" fillId="0" borderId="4" xfId="0" applyFont="1" applyBorder="1"/>
    <xf numFmtId="0" fontId="28" fillId="5" borderId="0" xfId="0" applyFont="1" applyFill="1" applyAlignment="1">
      <alignment vertical="center" wrapText="1"/>
    </xf>
    <xf numFmtId="0" fontId="15" fillId="2" borderId="4" xfId="0" applyFont="1" applyFill="1" applyBorder="1"/>
    <xf numFmtId="0" fontId="15" fillId="0" borderId="13" xfId="0" applyFont="1" applyBorder="1" applyAlignment="1">
      <alignment vertical="center"/>
    </xf>
    <xf numFmtId="0" fontId="16" fillId="6" borderId="20" xfId="0" applyFont="1" applyFill="1" applyBorder="1" applyAlignment="1">
      <alignment wrapText="1"/>
    </xf>
    <xf numFmtId="0" fontId="16" fillId="6" borderId="14" xfId="0" applyFont="1" applyFill="1" applyBorder="1" applyAlignment="1">
      <alignment wrapText="1"/>
    </xf>
    <xf numFmtId="0" fontId="15" fillId="0" borderId="21" xfId="0" applyFont="1" applyBorder="1"/>
    <xf numFmtId="0" fontId="15" fillId="11" borderId="1" xfId="0" applyFont="1" applyFill="1" applyBorder="1" applyAlignment="1">
      <alignment horizontal="center" vertical="center"/>
    </xf>
    <xf numFmtId="0" fontId="15" fillId="0" borderId="0" xfId="0" applyFont="1" applyAlignment="1">
      <alignment horizontal="left" vertical="center" indent="2"/>
    </xf>
    <xf numFmtId="0" fontId="15" fillId="0" borderId="0" xfId="0" applyFont="1" applyAlignment="1">
      <alignment horizontal="left" vertical="center" indent="1"/>
    </xf>
    <xf numFmtId="0" fontId="16" fillId="6" borderId="12" xfId="0" applyFont="1" applyFill="1" applyBorder="1"/>
    <xf numFmtId="0" fontId="14" fillId="0" borderId="0" xfId="0" applyFont="1" applyAlignment="1">
      <alignment vertical="center"/>
    </xf>
    <xf numFmtId="0" fontId="15" fillId="0" borderId="55" xfId="0" applyFont="1" applyBorder="1" applyAlignment="1">
      <alignment horizontal="right" vertical="center"/>
    </xf>
    <xf numFmtId="0" fontId="15" fillId="0" borderId="56" xfId="0" applyFont="1" applyBorder="1" applyAlignment="1">
      <alignment horizontal="right" vertical="center"/>
    </xf>
    <xf numFmtId="0" fontId="15" fillId="2" borderId="6" xfId="0" applyFont="1" applyFill="1" applyBorder="1"/>
    <xf numFmtId="0" fontId="15" fillId="2" borderId="0" xfId="0" applyFont="1" applyFill="1"/>
    <xf numFmtId="0" fontId="15" fillId="0" borderId="7" xfId="0" applyFont="1" applyBorder="1"/>
    <xf numFmtId="0" fontId="16" fillId="6" borderId="13" xfId="0" applyFont="1" applyFill="1" applyBorder="1"/>
    <xf numFmtId="0" fontId="30" fillId="0" borderId="0" xfId="0" applyFont="1" applyAlignment="1">
      <alignment horizontal="left" vertical="top"/>
    </xf>
    <xf numFmtId="0" fontId="31" fillId="0" borderId="0" xfId="0" quotePrefix="1" applyFont="1" applyAlignment="1">
      <alignment horizontal="left" vertical="center"/>
    </xf>
    <xf numFmtId="0" fontId="15" fillId="9" borderId="29" xfId="0" applyFont="1" applyFill="1" applyBorder="1"/>
    <xf numFmtId="0" fontId="32" fillId="0" borderId="0" xfId="0" applyFont="1"/>
    <xf numFmtId="0" fontId="14" fillId="0" borderId="0" xfId="0" applyFont="1" applyAlignment="1">
      <alignment vertical="center" wrapText="1"/>
    </xf>
    <xf numFmtId="0" fontId="14" fillId="0" borderId="19" xfId="0" applyFont="1" applyBorder="1" applyAlignment="1">
      <alignment vertical="center" wrapText="1"/>
    </xf>
    <xf numFmtId="0" fontId="15" fillId="0" borderId="19" xfId="0" applyFont="1" applyBorder="1"/>
    <xf numFmtId="0" fontId="16" fillId="0" borderId="0" xfId="0" applyFont="1" applyAlignment="1">
      <alignment horizontal="left" vertical="center"/>
    </xf>
    <xf numFmtId="0" fontId="15" fillId="2" borderId="0" xfId="0" applyFont="1" applyFill="1" applyAlignment="1">
      <alignment vertical="center"/>
    </xf>
    <xf numFmtId="0" fontId="16" fillId="8" borderId="23" xfId="0" applyFont="1" applyFill="1" applyBorder="1" applyAlignment="1">
      <alignment horizontal="center" wrapText="1"/>
    </xf>
    <xf numFmtId="0" fontId="15" fillId="9" borderId="30" xfId="0" applyFont="1" applyFill="1" applyBorder="1" applyAlignment="1">
      <alignment horizontal="center" vertical="center"/>
    </xf>
    <xf numFmtId="0" fontId="16" fillId="0" borderId="12" xfId="0" applyFont="1" applyBorder="1"/>
    <xf numFmtId="0" fontId="15" fillId="11" borderId="30" xfId="0" applyFont="1" applyFill="1" applyBorder="1" applyAlignment="1">
      <alignment horizontal="center" vertical="center"/>
    </xf>
    <xf numFmtId="0" fontId="15" fillId="0" borderId="18" xfId="0" applyFont="1" applyBorder="1" applyAlignment="1">
      <alignment vertical="center"/>
    </xf>
    <xf numFmtId="0" fontId="15" fillId="11" borderId="54" xfId="0" applyFont="1" applyFill="1" applyBorder="1" applyAlignment="1">
      <alignment horizontal="center" vertical="center"/>
    </xf>
    <xf numFmtId="0" fontId="14" fillId="11" borderId="0" xfId="0" applyFont="1" applyFill="1" applyAlignment="1">
      <alignment horizontal="center" vertical="center"/>
    </xf>
    <xf numFmtId="9" fontId="15" fillId="11" borderId="1" xfId="2" applyFont="1" applyFill="1" applyBorder="1" applyAlignment="1">
      <alignment horizontal="center" vertical="center"/>
    </xf>
    <xf numFmtId="9" fontId="15" fillId="11" borderId="44" xfId="2" applyFont="1" applyFill="1" applyBorder="1" applyAlignment="1">
      <alignment horizontal="center" vertical="center"/>
    </xf>
    <xf numFmtId="0" fontId="14" fillId="5" borderId="0" xfId="0" applyFont="1" applyFill="1" applyAlignment="1">
      <alignment horizontal="center" vertical="center"/>
    </xf>
    <xf numFmtId="9" fontId="15" fillId="11" borderId="0" xfId="2" applyFont="1" applyFill="1" applyBorder="1" applyAlignment="1">
      <alignment horizontal="center" vertical="center"/>
    </xf>
    <xf numFmtId="0" fontId="15" fillId="9" borderId="1" xfId="0" applyFont="1" applyFill="1" applyBorder="1" applyAlignment="1">
      <alignment horizontal="center" vertical="center"/>
    </xf>
    <xf numFmtId="0" fontId="14" fillId="0" borderId="2" xfId="0" applyFont="1" applyBorder="1" applyAlignment="1">
      <alignment horizontal="center" vertical="center"/>
    </xf>
    <xf numFmtId="0" fontId="14" fillId="0" borderId="0" xfId="0" applyFont="1" applyAlignment="1">
      <alignment horizontal="left" vertical="center" wrapText="1"/>
    </xf>
    <xf numFmtId="0" fontId="15" fillId="0" borderId="19" xfId="0" applyFont="1" applyBorder="1" applyAlignment="1">
      <alignment horizontal="left" vertical="center"/>
    </xf>
    <xf numFmtId="0" fontId="15" fillId="0" borderId="19" xfId="0" applyFont="1" applyBorder="1" applyAlignment="1">
      <alignment vertical="center"/>
    </xf>
    <xf numFmtId="0" fontId="15" fillId="0" borderId="19" xfId="0" applyFont="1" applyBorder="1" applyAlignment="1">
      <alignment vertical="center" wrapText="1"/>
    </xf>
    <xf numFmtId="0" fontId="16" fillId="6" borderId="14" xfId="0" applyFont="1" applyFill="1" applyBorder="1"/>
    <xf numFmtId="0" fontId="15" fillId="0" borderId="0" xfId="0" applyFont="1" applyAlignment="1">
      <alignment vertical="top" wrapText="1"/>
    </xf>
    <xf numFmtId="0" fontId="25" fillId="6" borderId="0" xfId="0" applyFont="1" applyFill="1"/>
    <xf numFmtId="0" fontId="16" fillId="0" borderId="7" xfId="0" applyFont="1" applyBorder="1" applyAlignment="1">
      <alignment horizontal="left" vertical="top" wrapText="1"/>
    </xf>
    <xf numFmtId="0" fontId="14" fillId="0" borderId="5" xfId="0" applyFont="1" applyBorder="1"/>
    <xf numFmtId="0" fontId="14" fillId="12" borderId="15" xfId="0" applyFont="1" applyFill="1" applyBorder="1" applyAlignment="1">
      <alignment vertical="center"/>
    </xf>
    <xf numFmtId="0" fontId="15" fillId="12" borderId="9" xfId="0" applyFont="1" applyFill="1" applyBorder="1" applyAlignment="1">
      <alignment vertical="center"/>
    </xf>
    <xf numFmtId="0" fontId="15" fillId="12" borderId="10" xfId="0" applyFont="1" applyFill="1" applyBorder="1" applyAlignment="1">
      <alignment vertical="center"/>
    </xf>
    <xf numFmtId="0" fontId="15" fillId="12" borderId="7" xfId="0" applyFont="1" applyFill="1" applyBorder="1" applyAlignment="1">
      <alignment vertical="center"/>
    </xf>
    <xf numFmtId="0" fontId="26" fillId="12" borderId="7" xfId="0" applyFont="1" applyFill="1" applyBorder="1" applyAlignment="1">
      <alignment vertical="center"/>
    </xf>
    <xf numFmtId="0" fontId="14" fillId="12" borderId="0" xfId="0" applyFont="1" applyFill="1" applyAlignment="1">
      <alignment vertical="center"/>
    </xf>
    <xf numFmtId="0" fontId="15" fillId="2" borderId="2" xfId="0" applyFont="1" applyFill="1" applyBorder="1"/>
    <xf numFmtId="0" fontId="19" fillId="10" borderId="0" xfId="0" applyFont="1" applyFill="1" applyAlignment="1">
      <alignment horizontal="left" vertical="center" indent="3"/>
    </xf>
    <xf numFmtId="0" fontId="26" fillId="2" borderId="0" xfId="0" applyFont="1" applyFill="1"/>
    <xf numFmtId="0" fontId="33" fillId="0" borderId="0" xfId="0" applyFont="1" applyAlignment="1">
      <alignment horizontal="left" vertical="center"/>
    </xf>
    <xf numFmtId="0" fontId="34" fillId="6" borderId="0" xfId="0" applyFont="1" applyFill="1"/>
    <xf numFmtId="0" fontId="12" fillId="10" borderId="0" xfId="0" applyFont="1" applyFill="1" applyAlignment="1">
      <alignment horizontal="left" wrapText="1"/>
    </xf>
    <xf numFmtId="0" fontId="7" fillId="10" borderId="0" xfId="0" applyFont="1" applyFill="1"/>
    <xf numFmtId="0" fontId="7" fillId="9" borderId="0" xfId="0" applyFont="1" applyFill="1"/>
    <xf numFmtId="0" fontId="7" fillId="11" borderId="0" xfId="0" applyFont="1" applyFill="1"/>
    <xf numFmtId="0" fontId="15" fillId="9" borderId="0" xfId="0" applyFont="1" applyFill="1" applyAlignment="1">
      <alignment horizontal="left"/>
    </xf>
    <xf numFmtId="166" fontId="7" fillId="10" borderId="31" xfId="0" applyNumberFormat="1" applyFont="1" applyFill="1" applyBorder="1" applyAlignment="1">
      <alignment horizontal="center" vertical="center" wrapText="1"/>
    </xf>
    <xf numFmtId="0" fontId="21" fillId="0" borderId="0" xfId="0" applyFont="1"/>
    <xf numFmtId="0" fontId="36" fillId="10" borderId="0" xfId="0" applyFont="1" applyFill="1"/>
    <xf numFmtId="0" fontId="14" fillId="10" borderId="0" xfId="0" applyFont="1" applyFill="1"/>
    <xf numFmtId="0" fontId="15" fillId="10" borderId="0" xfId="0" applyFont="1" applyFill="1"/>
    <xf numFmtId="0" fontId="37" fillId="10" borderId="0" xfId="0" applyFont="1" applyFill="1"/>
    <xf numFmtId="0" fontId="38" fillId="10" borderId="0" xfId="0" applyFont="1" applyFill="1"/>
    <xf numFmtId="0" fontId="39" fillId="10" borderId="0" xfId="0" applyFont="1" applyFill="1" applyAlignment="1">
      <alignment vertical="top"/>
    </xf>
    <xf numFmtId="0" fontId="40" fillId="10" borderId="0" xfId="0" applyFont="1" applyFill="1" applyAlignment="1">
      <alignment vertical="top"/>
    </xf>
    <xf numFmtId="0" fontId="40" fillId="10" borderId="0" xfId="0" applyFont="1" applyFill="1"/>
    <xf numFmtId="0" fontId="39" fillId="10" borderId="0" xfId="0" applyFont="1" applyFill="1" applyAlignment="1">
      <alignment horizontal="left" vertical="center"/>
    </xf>
    <xf numFmtId="0" fontId="29" fillId="10" borderId="0" xfId="0" applyFont="1" applyFill="1" applyAlignment="1">
      <alignment horizontal="left" vertical="top"/>
    </xf>
    <xf numFmtId="0" fontId="43" fillId="10" borderId="0" xfId="0" applyFont="1" applyFill="1" applyAlignment="1">
      <alignment vertical="center" wrapText="1"/>
    </xf>
    <xf numFmtId="3" fontId="37" fillId="2" borderId="24" xfId="0" applyNumberFormat="1" applyFont="1" applyFill="1" applyBorder="1" applyAlignment="1">
      <alignment vertical="center"/>
    </xf>
    <xf numFmtId="0" fontId="44" fillId="10" borderId="0" xfId="0" applyFont="1" applyFill="1"/>
    <xf numFmtId="0" fontId="43" fillId="10" borderId="0" xfId="0" applyFont="1" applyFill="1"/>
    <xf numFmtId="0" fontId="15" fillId="10" borderId="0" xfId="0" applyFont="1" applyFill="1" applyAlignment="1">
      <alignment horizontal="right"/>
    </xf>
    <xf numFmtId="3" fontId="45" fillId="2" borderId="24" xfId="0" applyNumberFormat="1" applyFont="1" applyFill="1" applyBorder="1" applyAlignment="1">
      <alignment horizontal="center" vertical="center"/>
    </xf>
    <xf numFmtId="0" fontId="0" fillId="2" borderId="0" xfId="0" applyFill="1"/>
    <xf numFmtId="0" fontId="0" fillId="10" borderId="0" xfId="0" applyFill="1"/>
    <xf numFmtId="0" fontId="49" fillId="10" borderId="0" xfId="0" applyFont="1" applyFill="1" applyAlignment="1">
      <alignment vertical="center"/>
    </xf>
    <xf numFmtId="0" fontId="50" fillId="10" borderId="0" xfId="0" applyFont="1" applyFill="1"/>
    <xf numFmtId="0" fontId="15" fillId="10" borderId="0" xfId="0" applyFont="1" applyFill="1" applyAlignment="1">
      <alignment wrapText="1"/>
    </xf>
    <xf numFmtId="0" fontId="50" fillId="10" borderId="0" xfId="0" applyFont="1" applyFill="1" applyAlignment="1">
      <alignment wrapText="1"/>
    </xf>
    <xf numFmtId="9" fontId="50" fillId="10" borderId="0" xfId="2" applyFont="1" applyFill="1"/>
    <xf numFmtId="0" fontId="35" fillId="10" borderId="0" xfId="0" applyFont="1" applyFill="1" applyAlignment="1">
      <alignment vertical="center"/>
    </xf>
    <xf numFmtId="0" fontId="51" fillId="10" borderId="0" xfId="0" applyFont="1" applyFill="1"/>
    <xf numFmtId="0" fontId="50" fillId="10" borderId="0" xfId="0" applyFont="1" applyFill="1" applyAlignment="1">
      <alignment horizontal="right"/>
    </xf>
    <xf numFmtId="0" fontId="51" fillId="10" borderId="0" xfId="0" applyFont="1" applyFill="1" applyAlignment="1">
      <alignment horizontal="right"/>
    </xf>
    <xf numFmtId="0" fontId="51" fillId="10" borderId="0" xfId="4" applyFont="1" applyFill="1" applyAlignment="1">
      <alignment horizontal="right"/>
    </xf>
    <xf numFmtId="9" fontId="51" fillId="10" borderId="0" xfId="0" applyNumberFormat="1" applyFont="1" applyFill="1"/>
    <xf numFmtId="0" fontId="53" fillId="10" borderId="0" xfId="0" applyFont="1" applyFill="1"/>
    <xf numFmtId="9" fontId="15" fillId="9" borderId="1" xfId="2" applyFont="1" applyFill="1" applyBorder="1"/>
    <xf numFmtId="0" fontId="30" fillId="15" borderId="0" xfId="0" applyFont="1" applyFill="1" applyAlignment="1">
      <alignment horizontal="left" vertical="top"/>
    </xf>
    <xf numFmtId="167" fontId="15" fillId="9" borderId="1" xfId="2" applyNumberFormat="1" applyFont="1" applyFill="1" applyBorder="1"/>
    <xf numFmtId="164" fontId="14" fillId="9" borderId="28" xfId="5" applyFont="1" applyFill="1" applyBorder="1" applyAlignment="1">
      <alignment horizontal="center" vertical="center"/>
    </xf>
    <xf numFmtId="164" fontId="14" fillId="9" borderId="53" xfId="5" applyFont="1" applyFill="1" applyBorder="1" applyAlignment="1">
      <alignment horizontal="center" vertical="center"/>
    </xf>
    <xf numFmtId="164" fontId="14" fillId="11" borderId="0" xfId="5" applyFont="1" applyFill="1" applyAlignment="1">
      <alignment horizontal="center" vertical="center"/>
    </xf>
    <xf numFmtId="164" fontId="15" fillId="11" borderId="1" xfId="5" applyFont="1" applyFill="1" applyBorder="1" applyAlignment="1">
      <alignment horizontal="center" vertical="center"/>
    </xf>
    <xf numFmtId="164" fontId="50" fillId="10" borderId="0" xfId="0" applyNumberFormat="1" applyFont="1" applyFill="1"/>
    <xf numFmtId="164" fontId="50" fillId="10" borderId="0" xfId="5" applyFont="1" applyFill="1"/>
    <xf numFmtId="9" fontId="15" fillId="9" borderId="1" xfId="2" applyFont="1" applyFill="1" applyBorder="1" applyAlignment="1">
      <alignment wrapText="1"/>
    </xf>
    <xf numFmtId="9" fontId="15" fillId="9" borderId="28" xfId="2" applyFont="1" applyFill="1" applyBorder="1"/>
    <xf numFmtId="0" fontId="7" fillId="0" borderId="26" xfId="0" applyFont="1" applyBorder="1" applyAlignment="1">
      <alignment horizontal="center" vertical="center" wrapText="1"/>
    </xf>
    <xf numFmtId="167" fontId="15" fillId="9" borderId="29" xfId="2" applyNumberFormat="1" applyFont="1" applyFill="1" applyBorder="1"/>
    <xf numFmtId="167" fontId="51" fillId="10" borderId="0" xfId="0" applyNumberFormat="1" applyFont="1" applyFill="1"/>
    <xf numFmtId="164" fontId="15" fillId="9" borderId="1" xfId="5" applyFont="1" applyFill="1" applyBorder="1"/>
    <xf numFmtId="2" fontId="15" fillId="11" borderId="1" xfId="0" applyNumberFormat="1" applyFont="1" applyFill="1" applyBorder="1" applyAlignment="1">
      <alignment horizontal="center" vertical="center"/>
    </xf>
    <xf numFmtId="2" fontId="15" fillId="15" borderId="28" xfId="0" applyNumberFormat="1" applyFont="1" applyFill="1" applyBorder="1"/>
    <xf numFmtId="0" fontId="15" fillId="15" borderId="28" xfId="0" applyFont="1" applyFill="1" applyBorder="1"/>
    <xf numFmtId="9" fontId="15" fillId="15" borderId="1" xfId="2" applyFont="1" applyFill="1" applyBorder="1"/>
    <xf numFmtId="2" fontId="7" fillId="15" borderId="31" xfId="0" applyNumberFormat="1" applyFont="1" applyFill="1" applyBorder="1" applyAlignment="1">
      <alignment horizontal="center" vertical="center" wrapText="1"/>
    </xf>
    <xf numFmtId="0" fontId="12" fillId="7" borderId="29" xfId="0" applyFont="1" applyFill="1" applyBorder="1" applyAlignment="1">
      <alignment horizontal="left" vertical="center"/>
    </xf>
    <xf numFmtId="0" fontId="12" fillId="7" borderId="14" xfId="0" applyFont="1" applyFill="1" applyBorder="1" applyAlignment="1">
      <alignment horizontal="left" vertical="center"/>
    </xf>
    <xf numFmtId="0" fontId="12" fillId="7" borderId="20" xfId="0" applyFont="1" applyFill="1" applyBorder="1" applyAlignment="1">
      <alignment horizontal="left" vertical="center"/>
    </xf>
    <xf numFmtId="0" fontId="12" fillId="10" borderId="0" xfId="0" applyFont="1" applyFill="1" applyAlignment="1">
      <alignment horizontal="left" wrapText="1"/>
    </xf>
    <xf numFmtId="0" fontId="12" fillId="5" borderId="1" xfId="0" applyFont="1" applyFill="1" applyBorder="1" applyAlignment="1">
      <alignment horizontal="left" vertical="center" wrapText="1"/>
    </xf>
    <xf numFmtId="0" fontId="7" fillId="5" borderId="1" xfId="0" applyFont="1" applyFill="1" applyBorder="1" applyAlignment="1">
      <alignment horizontal="left" vertical="center" wrapText="1"/>
    </xf>
    <xf numFmtId="0" fontId="12" fillId="5" borderId="28" xfId="0" applyFont="1" applyFill="1" applyBorder="1" applyAlignment="1">
      <alignment horizontal="left" vertical="center" wrapText="1"/>
    </xf>
    <xf numFmtId="0" fontId="14" fillId="5" borderId="2" xfId="0" applyFont="1" applyFill="1" applyBorder="1" applyAlignment="1">
      <alignment horizontal="center" vertical="center" wrapText="1"/>
    </xf>
    <xf numFmtId="0" fontId="14" fillId="5" borderId="5" xfId="0" applyFont="1" applyFill="1" applyBorder="1" applyAlignment="1">
      <alignment horizontal="center" vertical="center" wrapText="1"/>
    </xf>
    <xf numFmtId="0" fontId="14" fillId="5" borderId="2" xfId="0" applyFont="1" applyFill="1" applyBorder="1" applyAlignment="1">
      <alignment horizontal="center" vertical="center"/>
    </xf>
    <xf numFmtId="0" fontId="14" fillId="5" borderId="0" xfId="0" applyFont="1" applyFill="1" applyAlignment="1">
      <alignment horizontal="center" vertical="center"/>
    </xf>
    <xf numFmtId="0" fontId="15" fillId="0" borderId="12" xfId="0" applyFont="1" applyBorder="1" applyAlignment="1">
      <alignment horizontal="left" vertical="center" wrapText="1"/>
    </xf>
    <xf numFmtId="0" fontId="15" fillId="0" borderId="0" xfId="0" applyFont="1" applyAlignment="1">
      <alignment horizontal="left" vertical="center" wrapText="1"/>
    </xf>
    <xf numFmtId="0" fontId="29" fillId="2" borderId="0" xfId="0" applyFont="1" applyFill="1" applyAlignment="1">
      <alignment horizontal="left" vertical="center" wrapText="1"/>
    </xf>
    <xf numFmtId="0" fontId="15" fillId="2" borderId="28" xfId="0" applyFont="1" applyFill="1" applyBorder="1" applyAlignment="1">
      <alignment horizontal="left" vertical="center" wrapText="1"/>
    </xf>
    <xf numFmtId="0" fontId="15" fillId="2" borderId="30" xfId="0" applyFont="1" applyFill="1" applyBorder="1" applyAlignment="1">
      <alignment horizontal="left" vertical="center" wrapText="1"/>
    </xf>
    <xf numFmtId="0" fontId="15" fillId="0" borderId="0" xfId="0" applyFont="1" applyAlignment="1">
      <alignment horizontal="left" vertical="center"/>
    </xf>
    <xf numFmtId="0" fontId="15" fillId="2" borderId="28" xfId="0" applyFont="1" applyFill="1" applyBorder="1" applyAlignment="1">
      <alignment horizontal="left" vertical="top" wrapText="1"/>
    </xf>
    <xf numFmtId="0" fontId="15" fillId="2" borderId="30" xfId="0" applyFont="1" applyFill="1" applyBorder="1" applyAlignment="1">
      <alignment horizontal="left" vertical="top" wrapText="1"/>
    </xf>
    <xf numFmtId="0" fontId="14" fillId="5" borderId="5" xfId="0" applyFont="1" applyFill="1" applyBorder="1" applyAlignment="1">
      <alignment horizontal="center" vertical="center"/>
    </xf>
    <xf numFmtId="0" fontId="28" fillId="5" borderId="2" xfId="0" applyFont="1" applyFill="1" applyBorder="1" applyAlignment="1">
      <alignment vertical="center" wrapText="1"/>
    </xf>
    <xf numFmtId="0" fontId="14" fillId="5" borderId="0" xfId="0" applyFont="1" applyFill="1" applyAlignment="1">
      <alignment horizontal="center" vertical="center" wrapText="1"/>
    </xf>
    <xf numFmtId="0" fontId="29" fillId="9" borderId="28" xfId="0" applyFont="1" applyFill="1" applyBorder="1" applyAlignment="1">
      <alignment horizontal="left" vertical="center" wrapText="1"/>
    </xf>
    <xf numFmtId="0" fontId="29" fillId="9" borderId="45" xfId="0" applyFont="1" applyFill="1" applyBorder="1" applyAlignment="1">
      <alignment horizontal="left" vertical="center" wrapText="1"/>
    </xf>
    <xf numFmtId="0" fontId="15" fillId="2" borderId="22" xfId="0" applyFont="1" applyFill="1" applyBorder="1" applyAlignment="1">
      <alignment horizontal="left" vertical="center"/>
    </xf>
    <xf numFmtId="0" fontId="15" fillId="2" borderId="11" xfId="0" applyFont="1" applyFill="1" applyBorder="1" applyAlignment="1">
      <alignment horizontal="left" vertical="center"/>
    </xf>
    <xf numFmtId="0" fontId="15" fillId="2" borderId="0" xfId="0" applyFont="1" applyFill="1" applyAlignment="1">
      <alignment wrapText="1"/>
    </xf>
    <xf numFmtId="0" fontId="15" fillId="2" borderId="0" xfId="0" applyFont="1" applyFill="1" applyAlignment="1">
      <alignment horizontal="center" vertical="center" wrapText="1"/>
    </xf>
    <xf numFmtId="0" fontId="16" fillId="8" borderId="8" xfId="0" applyFont="1" applyFill="1" applyBorder="1" applyAlignment="1">
      <alignment horizontal="center"/>
    </xf>
    <xf numFmtId="0" fontId="16" fillId="8" borderId="3" xfId="0" applyFont="1" applyFill="1" applyBorder="1" applyAlignment="1">
      <alignment horizontal="center"/>
    </xf>
    <xf numFmtId="0" fontId="16" fillId="6" borderId="0" xfId="0" applyFont="1" applyFill="1" applyAlignment="1">
      <alignment horizontal="left"/>
    </xf>
    <xf numFmtId="0" fontId="15" fillId="0" borderId="40" xfId="0" applyFont="1" applyBorder="1" applyAlignment="1">
      <alignment horizontal="left" vertical="center" wrapText="1"/>
    </xf>
    <xf numFmtId="0" fontId="15" fillId="0" borderId="38" xfId="0" applyFont="1" applyBorder="1" applyAlignment="1">
      <alignment horizontal="left" vertical="center" wrapText="1"/>
    </xf>
    <xf numFmtId="0" fontId="15" fillId="0" borderId="41" xfId="0" applyFont="1" applyBorder="1" applyAlignment="1">
      <alignment horizontal="left" vertical="center" wrapText="1"/>
    </xf>
    <xf numFmtId="0" fontId="15" fillId="0" borderId="42" xfId="0" applyFont="1" applyBorder="1" applyAlignment="1">
      <alignment horizontal="left" vertical="center" wrapText="1"/>
    </xf>
    <xf numFmtId="0" fontId="15" fillId="0" borderId="39" xfId="0" applyFont="1" applyBorder="1" applyAlignment="1">
      <alignment horizontal="left" vertical="center" wrapText="1"/>
    </xf>
    <xf numFmtId="0" fontId="16" fillId="6" borderId="36" xfId="0" applyFont="1" applyFill="1" applyBorder="1" applyAlignment="1">
      <alignment horizontal="center" vertical="center" wrapText="1"/>
    </xf>
    <xf numFmtId="0" fontId="16" fillId="6" borderId="43" xfId="0" applyFont="1" applyFill="1" applyBorder="1" applyAlignment="1">
      <alignment horizontal="center" vertical="center" wrapText="1"/>
    </xf>
    <xf numFmtId="0" fontId="15" fillId="2" borderId="36" xfId="0" applyFont="1" applyFill="1" applyBorder="1" applyAlignment="1">
      <alignment horizontal="center" vertical="center" wrapText="1"/>
    </xf>
    <xf numFmtId="0" fontId="15" fillId="2" borderId="43" xfId="0" applyFont="1" applyFill="1" applyBorder="1" applyAlignment="1">
      <alignment horizontal="center" vertical="center" wrapText="1"/>
    </xf>
    <xf numFmtId="0" fontId="16" fillId="6" borderId="12" xfId="0" applyFont="1" applyFill="1" applyBorder="1" applyAlignment="1">
      <alignment horizontal="center"/>
    </xf>
    <xf numFmtId="0" fontId="16" fillId="6" borderId="0" xfId="0" applyFont="1" applyFill="1" applyAlignment="1">
      <alignment horizontal="center"/>
    </xf>
    <xf numFmtId="0" fontId="16" fillId="6" borderId="10" xfId="0" applyFont="1" applyFill="1" applyBorder="1" applyAlignment="1">
      <alignment horizontal="center"/>
    </xf>
    <xf numFmtId="0" fontId="16" fillId="6" borderId="37" xfId="0" applyFont="1" applyFill="1" applyBorder="1" applyAlignment="1">
      <alignment horizontal="center" vertical="center" wrapText="1"/>
    </xf>
    <xf numFmtId="0" fontId="16" fillId="6" borderId="38" xfId="0" applyFont="1" applyFill="1" applyBorder="1" applyAlignment="1">
      <alignment horizontal="center" vertical="center" wrapText="1"/>
    </xf>
    <xf numFmtId="0" fontId="15" fillId="2" borderId="46" xfId="0" applyFont="1" applyFill="1" applyBorder="1" applyAlignment="1">
      <alignment horizontal="left" vertical="center" wrapText="1"/>
    </xf>
    <xf numFmtId="0" fontId="15" fillId="2" borderId="47" xfId="0" applyFont="1" applyFill="1" applyBorder="1" applyAlignment="1">
      <alignment horizontal="left" vertical="center" wrapText="1"/>
    </xf>
    <xf numFmtId="0" fontId="15" fillId="2" borderId="50" xfId="0" applyFont="1" applyFill="1" applyBorder="1" applyAlignment="1">
      <alignment horizontal="left" vertical="center" wrapText="1"/>
    </xf>
    <xf numFmtId="0" fontId="15" fillId="2" borderId="51" xfId="0" applyFont="1" applyFill="1" applyBorder="1" applyAlignment="1">
      <alignment horizontal="left" vertical="center" wrapText="1"/>
    </xf>
    <xf numFmtId="0" fontId="15" fillId="2" borderId="48" xfId="0" applyFont="1" applyFill="1" applyBorder="1" applyAlignment="1">
      <alignment horizontal="left" vertical="center" wrapText="1"/>
    </xf>
    <xf numFmtId="0" fontId="15" fillId="2" borderId="49" xfId="0" applyFont="1" applyFill="1" applyBorder="1" applyAlignment="1">
      <alignment horizontal="left" vertical="center" wrapText="1"/>
    </xf>
    <xf numFmtId="0" fontId="15" fillId="0" borderId="46" xfId="0" applyFont="1" applyBorder="1" applyAlignment="1">
      <alignment horizontal="left" vertical="center" wrapText="1"/>
    </xf>
    <xf numFmtId="0" fontId="15" fillId="0" borderId="47" xfId="0" applyFont="1" applyBorder="1" applyAlignment="1">
      <alignment horizontal="left" vertical="center" wrapText="1"/>
    </xf>
    <xf numFmtId="0" fontId="15" fillId="0" borderId="48" xfId="0" applyFont="1" applyBorder="1" applyAlignment="1">
      <alignment horizontal="left" vertical="center" wrapText="1"/>
    </xf>
    <xf numFmtId="0" fontId="15" fillId="0" borderId="49" xfId="0" applyFont="1" applyBorder="1" applyAlignment="1">
      <alignment horizontal="left" vertical="center" wrapText="1"/>
    </xf>
    <xf numFmtId="0" fontId="1" fillId="2" borderId="52" xfId="1" applyFill="1" applyBorder="1" applyAlignment="1">
      <alignment horizontal="left" vertical="center" wrapText="1"/>
    </xf>
    <xf numFmtId="0" fontId="1" fillId="2" borderId="47" xfId="1" applyFill="1" applyBorder="1" applyAlignment="1">
      <alignment horizontal="left" vertical="center" wrapText="1"/>
    </xf>
    <xf numFmtId="0" fontId="1" fillId="2" borderId="0" xfId="1" applyFill="1" applyBorder="1" applyAlignment="1">
      <alignment horizontal="left" vertical="center" wrapText="1"/>
    </xf>
    <xf numFmtId="0" fontId="1" fillId="2" borderId="51" xfId="1" applyFill="1" applyBorder="1" applyAlignment="1">
      <alignment horizontal="left" vertical="center" wrapText="1"/>
    </xf>
    <xf numFmtId="0" fontId="1" fillId="2" borderId="50" xfId="1" applyFill="1" applyBorder="1" applyAlignment="1">
      <alignment horizontal="left" vertical="center" wrapText="1"/>
    </xf>
    <xf numFmtId="0" fontId="1" fillId="2" borderId="48" xfId="1" applyFill="1" applyBorder="1" applyAlignment="1">
      <alignment horizontal="left" vertical="center" wrapText="1"/>
    </xf>
    <xf numFmtId="0" fontId="1" fillId="2" borderId="49" xfId="1" applyFill="1" applyBorder="1" applyAlignment="1">
      <alignment horizontal="left" vertical="center" wrapText="1"/>
    </xf>
    <xf numFmtId="0" fontId="7" fillId="11" borderId="0" xfId="0" applyFont="1" applyFill="1" applyAlignment="1">
      <alignment horizontal="left" vertical="center"/>
    </xf>
    <xf numFmtId="0" fontId="7" fillId="10" borderId="33" xfId="0" applyFont="1" applyFill="1" applyBorder="1" applyAlignment="1">
      <alignment horizontal="left" vertical="center" wrapText="1"/>
    </xf>
    <xf numFmtId="0" fontId="0" fillId="0" borderId="24" xfId="0" applyBorder="1" applyAlignment="1">
      <alignment wrapText="1"/>
    </xf>
    <xf numFmtId="0" fontId="4" fillId="10" borderId="0" xfId="0" applyFont="1" applyFill="1" applyAlignment="1">
      <alignment horizontal="left" vertical="center" wrapText="1"/>
    </xf>
    <xf numFmtId="0" fontId="15" fillId="14" borderId="0" xfId="0" applyFont="1" applyFill="1" applyAlignment="1">
      <alignment horizontal="center" vertical="center" wrapText="1"/>
    </xf>
    <xf numFmtId="0" fontId="20" fillId="13" borderId="0" xfId="0" applyFont="1" applyFill="1" applyAlignment="1">
      <alignment horizontal="center" vertical="center"/>
    </xf>
    <xf numFmtId="0" fontId="48" fillId="10" borderId="0" xfId="0" applyFont="1" applyFill="1" applyAlignment="1">
      <alignment horizontal="left" vertical="center" wrapText="1"/>
    </xf>
    <xf numFmtId="0" fontId="39" fillId="10" borderId="0" xfId="0" applyFont="1" applyFill="1" applyAlignment="1">
      <alignment horizontal="left" vertical="center" wrapText="1"/>
    </xf>
    <xf numFmtId="0" fontId="39" fillId="10" borderId="0" xfId="0" applyFont="1" applyFill="1" applyAlignment="1">
      <alignment horizontal="left" vertical="center"/>
    </xf>
    <xf numFmtId="3" fontId="41" fillId="2" borderId="37" xfId="3" applyNumberFormat="1" applyFont="1" applyFill="1" applyBorder="1" applyAlignment="1">
      <alignment horizontal="center" vertical="center"/>
    </xf>
    <xf numFmtId="3" fontId="41" fillId="2" borderId="38" xfId="3" applyNumberFormat="1" applyFont="1" applyFill="1" applyBorder="1" applyAlignment="1">
      <alignment horizontal="center" vertical="center"/>
    </xf>
    <xf numFmtId="3" fontId="41" fillId="2" borderId="58" xfId="3" applyNumberFormat="1" applyFont="1" applyFill="1" applyBorder="1" applyAlignment="1">
      <alignment horizontal="center" vertical="center"/>
    </xf>
    <xf numFmtId="3" fontId="41" fillId="2" borderId="41" xfId="3" applyNumberFormat="1" applyFont="1" applyFill="1" applyBorder="1" applyAlignment="1">
      <alignment horizontal="center" vertical="center"/>
    </xf>
    <xf numFmtId="3" fontId="41" fillId="2" borderId="59" xfId="3" applyNumberFormat="1" applyFont="1" applyFill="1" applyBorder="1" applyAlignment="1">
      <alignment horizontal="center" vertical="center"/>
    </xf>
    <xf numFmtId="3" fontId="41" fillId="2" borderId="39" xfId="3" applyNumberFormat="1" applyFont="1" applyFill="1" applyBorder="1" applyAlignment="1">
      <alignment horizontal="center" vertical="center"/>
    </xf>
    <xf numFmtId="0" fontId="42" fillId="10" borderId="0" xfId="0" applyFont="1" applyFill="1" applyAlignment="1">
      <alignment horizontal="left" vertical="center" wrapText="1"/>
    </xf>
    <xf numFmtId="3" fontId="41" fillId="2" borderId="24" xfId="3" applyNumberFormat="1" applyFont="1" applyFill="1" applyBorder="1" applyAlignment="1">
      <alignment horizontal="center" vertical="center"/>
    </xf>
    <xf numFmtId="0" fontId="39" fillId="2" borderId="60" xfId="0" applyFont="1" applyFill="1" applyBorder="1" applyAlignment="1">
      <alignment horizontal="left" vertical="top" wrapText="1"/>
    </xf>
    <xf numFmtId="0" fontId="39" fillId="2" borderId="61" xfId="0" applyFont="1" applyFill="1" applyBorder="1" applyAlignment="1">
      <alignment horizontal="left" vertical="top"/>
    </xf>
    <xf numFmtId="0" fontId="39" fillId="2" borderId="62" xfId="0" applyFont="1" applyFill="1" applyBorder="1" applyAlignment="1">
      <alignment horizontal="left" vertical="top"/>
    </xf>
    <xf numFmtId="0" fontId="39" fillId="2" borderId="63" xfId="0" applyFont="1" applyFill="1" applyBorder="1" applyAlignment="1">
      <alignment horizontal="left" vertical="top"/>
    </xf>
    <xf numFmtId="0" fontId="39" fillId="2" borderId="0" xfId="0" applyFont="1" applyFill="1" applyAlignment="1">
      <alignment horizontal="left" vertical="top"/>
    </xf>
    <xf numFmtId="0" fontId="39" fillId="2" borderId="64" xfId="0" applyFont="1" applyFill="1" applyBorder="1" applyAlignment="1">
      <alignment horizontal="left" vertical="top"/>
    </xf>
    <xf numFmtId="0" fontId="39" fillId="2" borderId="65" xfId="0" applyFont="1" applyFill="1" applyBorder="1" applyAlignment="1">
      <alignment horizontal="left" vertical="top"/>
    </xf>
    <xf numFmtId="0" fontId="39" fillId="2" borderId="66" xfId="0" applyFont="1" applyFill="1" applyBorder="1" applyAlignment="1">
      <alignment horizontal="left" vertical="top"/>
    </xf>
    <xf numFmtId="0" fontId="39" fillId="2" borderId="67" xfId="0" applyFont="1" applyFill="1" applyBorder="1" applyAlignment="1">
      <alignment horizontal="left" vertical="top"/>
    </xf>
    <xf numFmtId="3" fontId="41" fillId="15" borderId="24" xfId="3" applyNumberFormat="1" applyFont="1" applyFill="1" applyBorder="1" applyAlignment="1">
      <alignment horizontal="center" vertical="center"/>
    </xf>
    <xf numFmtId="0" fontId="46" fillId="10" borderId="0" xfId="0" applyFont="1" applyFill="1" applyAlignment="1">
      <alignment horizontal="right" wrapText="1"/>
    </xf>
    <xf numFmtId="168" fontId="45" fillId="2" borderId="24" xfId="0" applyNumberFormat="1" applyFont="1" applyFill="1" applyBorder="1" applyAlignment="1">
      <alignment horizontal="center" vertical="center"/>
    </xf>
    <xf numFmtId="9" fontId="47" fillId="10" borderId="0" xfId="0" applyNumberFormat="1" applyFont="1" applyFill="1" applyAlignment="1">
      <alignment horizontal="center" vertical="center"/>
    </xf>
    <xf numFmtId="0" fontId="47" fillId="10" borderId="0" xfId="0" applyFont="1" applyFill="1" applyAlignment="1">
      <alignment horizontal="center" vertical="center"/>
    </xf>
    <xf numFmtId="0" fontId="19" fillId="10" borderId="0" xfId="0" applyFont="1" applyFill="1" applyAlignment="1">
      <alignment horizontal="left" vertical="top"/>
    </xf>
    <xf numFmtId="0" fontId="18" fillId="10" borderId="0" xfId="0" applyFont="1" applyFill="1" applyAlignment="1">
      <alignment horizontal="left" wrapText="1"/>
    </xf>
    <xf numFmtId="0" fontId="7" fillId="16" borderId="26" xfId="0" applyFont="1" applyFill="1" applyBorder="1" applyAlignment="1">
      <alignment horizontal="center" vertical="center" wrapText="1"/>
    </xf>
    <xf numFmtId="0" fontId="7" fillId="0" borderId="26" xfId="0" applyFont="1" applyBorder="1" applyAlignment="1">
      <alignment horizontal="center" vertical="center"/>
    </xf>
    <xf numFmtId="0" fontId="15" fillId="9" borderId="0" xfId="0" applyFont="1" applyFill="1"/>
    <xf numFmtId="0" fontId="15" fillId="11" borderId="0" xfId="0" applyFont="1" applyFill="1"/>
    <xf numFmtId="0" fontId="16" fillId="2" borderId="0" xfId="0" applyFont="1" applyFill="1"/>
    <xf numFmtId="0" fontId="15" fillId="0" borderId="57" xfId="0" applyFont="1" applyBorder="1" applyAlignment="1">
      <alignment horizontal="left" vertical="center" wrapText="1"/>
    </xf>
    <xf numFmtId="0" fontId="15" fillId="12" borderId="12" xfId="0" applyFont="1" applyFill="1" applyBorder="1" applyAlignment="1">
      <alignment vertical="center"/>
    </xf>
    <xf numFmtId="0" fontId="15" fillId="12" borderId="0" xfId="0" applyFont="1" applyFill="1" applyAlignment="1">
      <alignment vertical="center"/>
    </xf>
    <xf numFmtId="164" fontId="15" fillId="0" borderId="0" xfId="5" applyFont="1" applyAlignment="1">
      <alignment vertical="center"/>
    </xf>
    <xf numFmtId="164" fontId="15" fillId="0" borderId="0" xfId="5" applyFont="1"/>
    <xf numFmtId="0" fontId="18" fillId="10" borderId="0" xfId="0" applyFont="1" applyFill="1" applyAlignment="1">
      <alignment horizontal="left" vertical="center" wrapText="1"/>
    </xf>
    <xf numFmtId="166" fontId="7" fillId="11" borderId="31" xfId="0" applyNumberFormat="1" applyFont="1" applyFill="1" applyBorder="1" applyAlignment="1">
      <alignment horizontal="center" vertical="center" wrapText="1"/>
    </xf>
    <xf numFmtId="1" fontId="7" fillId="10" borderId="31" xfId="0" applyNumberFormat="1" applyFont="1" applyFill="1" applyBorder="1" applyAlignment="1">
      <alignment horizontal="center" vertical="center" wrapText="1"/>
    </xf>
    <xf numFmtId="0" fontId="7" fillId="0" borderId="31" xfId="0" applyFont="1" applyBorder="1" applyAlignment="1">
      <alignment wrapText="1"/>
    </xf>
    <xf numFmtId="2" fontId="7" fillId="10" borderId="31" xfId="0" applyNumberFormat="1" applyFont="1" applyFill="1" applyBorder="1" applyAlignment="1">
      <alignment horizontal="center" vertical="center" wrapText="1"/>
    </xf>
    <xf numFmtId="2" fontId="7" fillId="10" borderId="32" xfId="0" applyNumberFormat="1" applyFont="1" applyFill="1" applyBorder="1" applyAlignment="1">
      <alignment horizontal="center" vertical="center" wrapText="1"/>
    </xf>
    <xf numFmtId="0" fontId="7" fillId="10" borderId="34" xfId="0" applyFont="1" applyFill="1" applyBorder="1" applyAlignment="1">
      <alignment horizontal="left" vertical="center" wrapText="1"/>
    </xf>
    <xf numFmtId="0" fontId="7" fillId="10" borderId="35" xfId="0" applyFont="1" applyFill="1" applyBorder="1" applyAlignment="1">
      <alignment horizontal="left" vertical="center" wrapText="1"/>
    </xf>
    <xf numFmtId="0" fontId="7" fillId="10" borderId="24" xfId="0" applyFont="1" applyFill="1" applyBorder="1" applyAlignment="1">
      <alignment horizontal="left" vertical="center" wrapText="1"/>
    </xf>
    <xf numFmtId="0" fontId="4" fillId="5" borderId="0" xfId="0" applyFont="1" applyFill="1" applyAlignment="1">
      <alignment horizontal="left" vertical="center"/>
    </xf>
  </cellXfs>
  <cellStyles count="6">
    <cellStyle name="Comma" xfId="3" builtinId="3"/>
    <cellStyle name="Currency" xfId="5" builtinId="4"/>
    <cellStyle name="Hyperlink" xfId="1" builtinId="8"/>
    <cellStyle name="Normal" xfId="0" builtinId="0"/>
    <cellStyle name="Normal 2" xfId="4" xr:uid="{FC1BA723-C1DC-474F-AFA2-78BDC6BD8407}"/>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customXml" Target="../customXml/item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a:defRPr sz="1100" b="1" i="0" u="none" strike="noStrike" kern="1200" cap="none" spc="0" normalizeH="0" baseline="0">
                <a:solidFill>
                  <a:schemeClr val="tx1">
                    <a:lumMod val="85000"/>
                    <a:lumOff val="15000"/>
                  </a:schemeClr>
                </a:solidFill>
                <a:latin typeface="+mj-lt"/>
                <a:ea typeface="+mj-ea"/>
                <a:cs typeface="+mj-cs"/>
              </a:defRPr>
            </a:pPr>
            <a:r>
              <a:rPr lang="en-GB" sz="1100" b="1">
                <a:solidFill>
                  <a:schemeClr val="tx1">
                    <a:lumMod val="85000"/>
                    <a:lumOff val="15000"/>
                  </a:schemeClr>
                </a:solidFill>
                <a:latin typeface="Arial Nova" panose="020B0504020202020204" pitchFamily="34" charset="0"/>
              </a:rPr>
              <a:t>Earnings of Waste Pickers relative to a Living Income</a:t>
            </a:r>
            <a:endParaRPr lang="en-GB" sz="1100" b="0">
              <a:solidFill>
                <a:schemeClr val="tx1">
                  <a:lumMod val="85000"/>
                  <a:lumOff val="15000"/>
                </a:schemeClr>
              </a:solidFill>
              <a:latin typeface="Arial Nova" panose="020B0504020202020204" pitchFamily="34" charset="0"/>
            </a:endParaRPr>
          </a:p>
          <a:p>
            <a:pPr algn="l">
              <a:defRPr sz="1100">
                <a:solidFill>
                  <a:schemeClr val="tx1">
                    <a:lumMod val="85000"/>
                    <a:lumOff val="15000"/>
                  </a:schemeClr>
                </a:solidFill>
              </a:defRPr>
            </a:pPr>
            <a:r>
              <a:rPr lang="en-GB" sz="1100" b="0" i="1">
                <a:solidFill>
                  <a:schemeClr val="tx1">
                    <a:lumMod val="85000"/>
                    <a:lumOff val="15000"/>
                  </a:schemeClr>
                </a:solidFill>
                <a:latin typeface="Arial Nova" panose="020B0504020202020204" pitchFamily="34" charset="0"/>
              </a:rPr>
              <a:t>In local currency / month per waste picker</a:t>
            </a:r>
          </a:p>
        </c:rich>
      </c:tx>
      <c:layout>
        <c:manualLayout>
          <c:xMode val="edge"/>
          <c:yMode val="edge"/>
          <c:x val="4.6674746024590381E-2"/>
          <c:y val="2.6693446068318954E-2"/>
        </c:manualLayout>
      </c:layout>
      <c:overlay val="0"/>
      <c:spPr>
        <a:noFill/>
        <a:ln>
          <a:noFill/>
        </a:ln>
        <a:effectLst/>
      </c:spPr>
      <c:txPr>
        <a:bodyPr rot="0" spcFirstLastPara="1" vertOverflow="ellipsis" vert="horz" wrap="square" anchor="ctr" anchorCtr="1"/>
        <a:lstStyle/>
        <a:p>
          <a:pPr algn="l">
            <a:defRPr sz="1100" b="1" i="0" u="none" strike="noStrike" kern="1200" cap="none" spc="0" normalizeH="0" baseline="0">
              <a:solidFill>
                <a:schemeClr val="tx1">
                  <a:lumMod val="85000"/>
                  <a:lumOff val="15000"/>
                </a:schemeClr>
              </a:solidFill>
              <a:latin typeface="+mj-lt"/>
              <a:ea typeface="+mj-ea"/>
              <a:cs typeface="+mj-cs"/>
            </a:defRPr>
          </a:pPr>
          <a:endParaRPr lang="en-US"/>
        </a:p>
      </c:txPr>
    </c:title>
    <c:autoTitleDeleted val="0"/>
    <c:plotArea>
      <c:layout/>
      <c:barChart>
        <c:barDir val="col"/>
        <c:grouping val="stacked"/>
        <c:varyColors val="0"/>
        <c:ser>
          <c:idx val="0"/>
          <c:order val="0"/>
          <c:tx>
            <c:strRef>
              <c:f>'5) Dashboard'!$I$43</c:f>
              <c:strCache>
                <c:ptCount val="1"/>
                <c:pt idx="0">
                  <c:v>Current earnings</c:v>
                </c:pt>
              </c:strCache>
            </c:strRef>
          </c:tx>
          <c:spPr>
            <a:solidFill>
              <a:schemeClr val="accent2">
                <a:lumMod val="60000"/>
                <a:lumOff val="40000"/>
              </a:schemeClr>
            </a:solidFill>
            <a:ln>
              <a:noFill/>
            </a:ln>
            <a:effectLst/>
          </c:spPr>
          <c:invertIfNegative val="0"/>
          <c:dPt>
            <c:idx val="0"/>
            <c:invertIfNegative val="0"/>
            <c:bubble3D val="0"/>
            <c:spPr>
              <a:solidFill>
                <a:srgbClr val="FFC5C6"/>
              </a:solidFill>
              <a:ln>
                <a:noFill/>
              </a:ln>
              <a:effectLst/>
            </c:spPr>
            <c:extLst>
              <c:ext xmlns:c16="http://schemas.microsoft.com/office/drawing/2014/chart" uri="{C3380CC4-5D6E-409C-BE32-E72D297353CC}">
                <c16:uniqueId val="{00000001-1EE0-4054-B53B-FC7CB6942C24}"/>
              </c:ext>
            </c:extLst>
          </c:dPt>
          <c:dPt>
            <c:idx val="1"/>
            <c:invertIfNegative val="0"/>
            <c:bubble3D val="0"/>
            <c:spPr>
              <a:solidFill>
                <a:srgbClr val="FFC5C6"/>
              </a:solidFill>
              <a:ln>
                <a:noFill/>
              </a:ln>
              <a:effectLst/>
            </c:spPr>
            <c:extLst>
              <c:ext xmlns:c16="http://schemas.microsoft.com/office/drawing/2014/chart" uri="{C3380CC4-5D6E-409C-BE32-E72D297353CC}">
                <c16:uniqueId val="{00000003-1EE0-4054-B53B-FC7CB6942C24}"/>
              </c:ext>
            </c:extLst>
          </c:dPt>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dk1">
                        <a:lumMod val="75000"/>
                        <a:lumOff val="25000"/>
                      </a:schemeClr>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cat>
            <c:strRef>
              <c:f>'5) Dashboard'!$H$45:$H$48</c:f>
              <c:strCache>
                <c:ptCount val="4"/>
                <c:pt idx="0">
                  <c:v>Average earnings 
per independent worker</c:v>
                </c:pt>
                <c:pt idx="1">
                  <c:v>Average earnings per 
worker in a cooperative</c:v>
                </c:pt>
                <c:pt idx="2">
                  <c:v>Living income required 
per waste picker worker</c:v>
                </c:pt>
                <c:pt idx="3">
                  <c:v>Minimum wage 
benchmark</c:v>
                </c:pt>
              </c:strCache>
            </c:strRef>
          </c:cat>
          <c:val>
            <c:numRef>
              <c:f>'5) Dashboard'!$I$45:$I$48</c:f>
              <c:numCache>
                <c:formatCode>General</c:formatCode>
                <c:ptCount val="4"/>
                <c:pt idx="0">
                  <c:v>872.48</c:v>
                </c:pt>
                <c:pt idx="1">
                  <c:v>836.4</c:v>
                </c:pt>
              </c:numCache>
            </c:numRef>
          </c:val>
          <c:extLst>
            <c:ext xmlns:c16="http://schemas.microsoft.com/office/drawing/2014/chart" uri="{C3380CC4-5D6E-409C-BE32-E72D297353CC}">
              <c16:uniqueId val="{00000004-1EE0-4054-B53B-FC7CB6942C24}"/>
            </c:ext>
          </c:extLst>
        </c:ser>
        <c:ser>
          <c:idx val="1"/>
          <c:order val="1"/>
          <c:tx>
            <c:strRef>
              <c:f>'5) Dashboard'!$J$43</c:f>
              <c:strCache>
                <c:ptCount val="1"/>
                <c:pt idx="0">
                  <c:v>Living Income</c:v>
                </c:pt>
              </c:strCache>
            </c:strRef>
          </c:tx>
          <c:spPr>
            <a:solidFill>
              <a:srgbClr val="D1E48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dk1">
                        <a:lumMod val="75000"/>
                        <a:lumOff val="25000"/>
                      </a:schemeClr>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cat>
            <c:strRef>
              <c:f>'5) Dashboard'!$H$45:$H$48</c:f>
              <c:strCache>
                <c:ptCount val="4"/>
                <c:pt idx="0">
                  <c:v>Average earnings 
per independent worker</c:v>
                </c:pt>
                <c:pt idx="1">
                  <c:v>Average earnings per 
worker in a cooperative</c:v>
                </c:pt>
                <c:pt idx="2">
                  <c:v>Living income required 
per waste picker worker</c:v>
                </c:pt>
                <c:pt idx="3">
                  <c:v>Minimum wage 
benchmark</c:v>
                </c:pt>
              </c:strCache>
            </c:strRef>
          </c:cat>
          <c:val>
            <c:numRef>
              <c:f>'5) Dashboard'!$J$45:$J$48</c:f>
              <c:numCache>
                <c:formatCode>General</c:formatCode>
                <c:ptCount val="4"/>
                <c:pt idx="2" formatCode="_-&quot;R$&quot;\ * #,##0.00_-;\-&quot;R$&quot;\ * #,##0.00_-;_-&quot;R$&quot;\ * &quot;-&quot;??_-;_-@_-">
                  <c:v>2743.7732142857149</c:v>
                </c:pt>
              </c:numCache>
            </c:numRef>
          </c:val>
          <c:extLst>
            <c:ext xmlns:c16="http://schemas.microsoft.com/office/drawing/2014/chart" uri="{C3380CC4-5D6E-409C-BE32-E72D297353CC}">
              <c16:uniqueId val="{00000005-1EE0-4054-B53B-FC7CB6942C24}"/>
            </c:ext>
          </c:extLst>
        </c:ser>
        <c:ser>
          <c:idx val="2"/>
          <c:order val="2"/>
          <c:tx>
            <c:strRef>
              <c:f>'5) Dashboard'!$K$43</c:f>
              <c:strCache>
                <c:ptCount val="1"/>
                <c:pt idx="0">
                  <c:v>Benchmark</c:v>
                </c:pt>
              </c:strCache>
            </c:strRef>
          </c:tx>
          <c:spPr>
            <a:solidFill>
              <a:srgbClr val="FFF299"/>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dk1">
                        <a:lumMod val="75000"/>
                        <a:lumOff val="25000"/>
                      </a:schemeClr>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cat>
            <c:strRef>
              <c:f>'5) Dashboard'!$H$45:$H$48</c:f>
              <c:strCache>
                <c:ptCount val="4"/>
                <c:pt idx="0">
                  <c:v>Average earnings 
per independent worker</c:v>
                </c:pt>
                <c:pt idx="1">
                  <c:v>Average earnings per 
worker in a cooperative</c:v>
                </c:pt>
                <c:pt idx="2">
                  <c:v>Living income required 
per waste picker worker</c:v>
                </c:pt>
                <c:pt idx="3">
                  <c:v>Minimum wage 
benchmark</c:v>
                </c:pt>
              </c:strCache>
            </c:strRef>
          </c:cat>
          <c:val>
            <c:numRef>
              <c:f>'5) Dashboard'!$K$45:$K$48</c:f>
              <c:numCache>
                <c:formatCode>General</c:formatCode>
                <c:ptCount val="4"/>
                <c:pt idx="3" formatCode="_-&quot;R$&quot;\ * #,##0.00_-;\-&quot;R$&quot;\ * #,##0.00_-;_-&quot;R$&quot;\ * &quot;-&quot;??_-;_-@_-">
                  <c:v>1412</c:v>
                </c:pt>
              </c:numCache>
            </c:numRef>
          </c:val>
          <c:extLst>
            <c:ext xmlns:c16="http://schemas.microsoft.com/office/drawing/2014/chart" uri="{C3380CC4-5D6E-409C-BE32-E72D297353CC}">
              <c16:uniqueId val="{00000006-1EE0-4054-B53B-FC7CB6942C24}"/>
            </c:ext>
          </c:extLst>
        </c:ser>
        <c:dLbls>
          <c:dLblPos val="inEnd"/>
          <c:showLegendKey val="0"/>
          <c:showVal val="1"/>
          <c:showCatName val="0"/>
          <c:showSerName val="0"/>
          <c:showPercent val="0"/>
          <c:showBubbleSize val="0"/>
        </c:dLbls>
        <c:gapWidth val="247"/>
        <c:overlap val="100"/>
        <c:axId val="1163194816"/>
        <c:axId val="1163183776"/>
      </c:barChart>
      <c:lineChart>
        <c:grouping val="standard"/>
        <c:varyColors val="0"/>
        <c:ser>
          <c:idx val="3"/>
          <c:order val="3"/>
          <c:tx>
            <c:strRef>
              <c:f>'5) Dashboard'!$L$43</c:f>
              <c:strCache>
                <c:ptCount val="1"/>
                <c:pt idx="0">
                  <c:v>Poverty line (World Bank)</c:v>
                </c:pt>
              </c:strCache>
            </c:strRef>
          </c:tx>
          <c:spPr>
            <a:ln w="22225" cap="rnd">
              <a:solidFill>
                <a:schemeClr val="accent4"/>
              </a:solidFill>
              <a:prstDash val="dash"/>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dk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cat>
            <c:strRef>
              <c:f>'5) Dashboard'!$H$45:$H$48</c:f>
              <c:strCache>
                <c:ptCount val="4"/>
                <c:pt idx="0">
                  <c:v>Average earnings 
per independent worker</c:v>
                </c:pt>
                <c:pt idx="1">
                  <c:v>Average earnings per 
worker in a cooperative</c:v>
                </c:pt>
                <c:pt idx="2">
                  <c:v>Living income required 
per waste picker worker</c:v>
                </c:pt>
                <c:pt idx="3">
                  <c:v>Minimum wage 
benchmark</c:v>
                </c:pt>
              </c:strCache>
            </c:strRef>
          </c:cat>
          <c:val>
            <c:numRef>
              <c:f>'5) Dashboard'!$L$45:$L$48</c:f>
              <c:numCache>
                <c:formatCode>_-"R$"\ * #,##0.00_-;\-"R$"\ * #,##0.00_-;_-"R$"\ * "-"??_-;_-@_-</c:formatCode>
                <c:ptCount val="4"/>
                <c:pt idx="0">
                  <c:v>706</c:v>
                </c:pt>
                <c:pt idx="1">
                  <c:v>706</c:v>
                </c:pt>
                <c:pt idx="2">
                  <c:v>706</c:v>
                </c:pt>
                <c:pt idx="3">
                  <c:v>706</c:v>
                </c:pt>
              </c:numCache>
            </c:numRef>
          </c:val>
          <c:smooth val="0"/>
          <c:extLst>
            <c:ext xmlns:c16="http://schemas.microsoft.com/office/drawing/2014/chart" uri="{C3380CC4-5D6E-409C-BE32-E72D297353CC}">
              <c16:uniqueId val="{00000007-1EE0-4054-B53B-FC7CB6942C24}"/>
            </c:ext>
          </c:extLst>
        </c:ser>
        <c:ser>
          <c:idx val="4"/>
          <c:order val="4"/>
          <c:tx>
            <c:strRef>
              <c:f>'5) Dashboard'!$M$43</c:f>
              <c:strCache>
                <c:ptCount val="1"/>
                <c:pt idx="0">
                  <c:v>Extreme Poverty Line (World Bank)</c:v>
                </c:pt>
              </c:strCache>
            </c:strRef>
          </c:tx>
          <c:spPr>
            <a:ln w="22225" cap="rnd">
              <a:solidFill>
                <a:schemeClr val="accent5"/>
              </a:solidFill>
              <a:prstDash val="dash"/>
              <a:round/>
            </a:ln>
            <a:effectLst/>
          </c:spPr>
          <c:marker>
            <c:symbol val="none"/>
          </c:marker>
          <c:dPt>
            <c:idx val="2"/>
            <c:marker>
              <c:symbol val="none"/>
            </c:marker>
            <c:bubble3D val="0"/>
            <c:spPr>
              <a:ln w="22225" cap="rnd">
                <a:solidFill>
                  <a:srgbClr val="00146D"/>
                </a:solidFill>
                <a:prstDash val="dash"/>
                <a:round/>
              </a:ln>
              <a:effectLst/>
            </c:spPr>
            <c:extLst>
              <c:ext xmlns:c16="http://schemas.microsoft.com/office/drawing/2014/chart" uri="{C3380CC4-5D6E-409C-BE32-E72D297353CC}">
                <c16:uniqueId val="{00000009-1EE0-4054-B53B-FC7CB6942C24}"/>
              </c:ext>
            </c:extLst>
          </c:dPt>
          <c:dPt>
            <c:idx val="3"/>
            <c:marker>
              <c:symbol val="none"/>
            </c:marker>
            <c:bubble3D val="0"/>
            <c:spPr>
              <a:ln w="22225" cap="rnd">
                <a:solidFill>
                  <a:srgbClr val="00146D"/>
                </a:solidFill>
                <a:prstDash val="dash"/>
                <a:round/>
              </a:ln>
              <a:effectLst/>
            </c:spPr>
            <c:extLst>
              <c:ext xmlns:c16="http://schemas.microsoft.com/office/drawing/2014/chart" uri="{C3380CC4-5D6E-409C-BE32-E72D297353CC}">
                <c16:uniqueId val="{0000000B-1EE0-4054-B53B-FC7CB6942C24}"/>
              </c:ext>
            </c:extLst>
          </c:dPt>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dk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cat>
            <c:strRef>
              <c:f>'5) Dashboard'!$H$45:$H$48</c:f>
              <c:strCache>
                <c:ptCount val="4"/>
                <c:pt idx="0">
                  <c:v>Average earnings 
per independent worker</c:v>
                </c:pt>
                <c:pt idx="1">
                  <c:v>Average earnings per 
worker in a cooperative</c:v>
                </c:pt>
                <c:pt idx="2">
                  <c:v>Living income required 
per waste picker worker</c:v>
                </c:pt>
                <c:pt idx="3">
                  <c:v>Minimum wage 
benchmark</c:v>
                </c:pt>
              </c:strCache>
            </c:strRef>
          </c:cat>
          <c:val>
            <c:numRef>
              <c:f>'5) Dashboard'!$M$45:$M$48</c:f>
              <c:numCache>
                <c:formatCode>_-"R$"\ * #,##0.00_-;\-"R$"\ * #,##0.00_-;_-"R$"\ * "-"??_-;_-@_-</c:formatCode>
                <c:ptCount val="4"/>
                <c:pt idx="0">
                  <c:v>251.75959999999998</c:v>
                </c:pt>
                <c:pt idx="1">
                  <c:v>251.75959999999998</c:v>
                </c:pt>
                <c:pt idx="2">
                  <c:v>251.75959999999998</c:v>
                </c:pt>
                <c:pt idx="3">
                  <c:v>251.75959999999998</c:v>
                </c:pt>
              </c:numCache>
            </c:numRef>
          </c:val>
          <c:smooth val="0"/>
          <c:extLst>
            <c:ext xmlns:c16="http://schemas.microsoft.com/office/drawing/2014/chart" uri="{C3380CC4-5D6E-409C-BE32-E72D297353CC}">
              <c16:uniqueId val="{0000000C-1EE0-4054-B53B-FC7CB6942C24}"/>
            </c:ext>
          </c:extLst>
        </c:ser>
        <c:dLbls>
          <c:showLegendKey val="0"/>
          <c:showVal val="1"/>
          <c:showCatName val="0"/>
          <c:showSerName val="0"/>
          <c:showPercent val="0"/>
          <c:showBubbleSize val="0"/>
        </c:dLbls>
        <c:marker val="1"/>
        <c:smooth val="0"/>
        <c:axId val="1163194816"/>
        <c:axId val="1163183776"/>
      </c:lineChart>
      <c:catAx>
        <c:axId val="1163194816"/>
        <c:scaling>
          <c:orientation val="minMax"/>
        </c:scaling>
        <c:delete val="0"/>
        <c:axPos val="b"/>
        <c:majorGridlines>
          <c:spPr>
            <a:ln w="9525" cap="flat" cmpd="sng" algn="ctr">
              <a:solidFill>
                <a:schemeClr val="dk1">
                  <a:lumMod val="15000"/>
                  <a:lumOff val="85000"/>
                </a:schemeClr>
              </a:solidFill>
              <a:round/>
            </a:ln>
            <a:effectLst/>
          </c:spPr>
        </c:majorGridlines>
        <c:numFmt formatCode="General" sourceLinked="1"/>
        <c:majorTickMark val="out"/>
        <c:minorTickMark val="none"/>
        <c:tickLblPos val="nextTo"/>
        <c:spPr>
          <a:noFill/>
          <a:ln w="9525" cap="flat" cmpd="sng" algn="ctr">
            <a:noFill/>
            <a:round/>
          </a:ln>
          <a:effectLst/>
        </c:spPr>
        <c:txPr>
          <a:bodyPr rot="-60000000" spcFirstLastPara="1" vertOverflow="ellipsis" vert="horz" wrap="square" anchor="ctr" anchorCtr="1"/>
          <a:lstStyle/>
          <a:p>
            <a:pPr>
              <a:defRPr sz="1050" b="0" i="0" u="none" strike="noStrike" kern="1200" cap="none" spc="0" normalizeH="0" baseline="0">
                <a:solidFill>
                  <a:schemeClr val="tx1">
                    <a:lumMod val="65000"/>
                    <a:lumOff val="35000"/>
                  </a:schemeClr>
                </a:solidFill>
                <a:latin typeface="Arial Nova" panose="020B0504020202020204" pitchFamily="34" charset="0"/>
                <a:ea typeface="+mn-ea"/>
                <a:cs typeface="+mn-cs"/>
              </a:defRPr>
            </a:pPr>
            <a:endParaRPr lang="en-US"/>
          </a:p>
        </c:txPr>
        <c:crossAx val="1163183776"/>
        <c:crosses val="autoZero"/>
        <c:auto val="1"/>
        <c:lblAlgn val="ctr"/>
        <c:lblOffset val="100"/>
        <c:noMultiLvlLbl val="0"/>
      </c:catAx>
      <c:valAx>
        <c:axId val="1163183776"/>
        <c:scaling>
          <c:orientation val="minMax"/>
        </c:scaling>
        <c:delete val="0"/>
        <c:axPos val="l"/>
        <c:majorGridlines>
          <c:spPr>
            <a:ln w="9525" cap="flat" cmpd="sng" algn="ctr">
              <a:solidFill>
                <a:schemeClr val="dk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dk1">
                    <a:lumMod val="65000"/>
                    <a:lumOff val="35000"/>
                  </a:schemeClr>
                </a:solidFill>
                <a:latin typeface="+mn-lt"/>
                <a:ea typeface="+mn-ea"/>
                <a:cs typeface="+mn-cs"/>
              </a:defRPr>
            </a:pPr>
            <a:endParaRPr lang="en-US"/>
          </a:p>
        </c:txPr>
        <c:crossAx val="1163194816"/>
        <c:crosses val="autoZero"/>
        <c:crossBetween val="between"/>
      </c:valAx>
      <c:spPr>
        <a:noFill/>
        <a:ln>
          <a:noFill/>
        </a:ln>
        <a:effectLst>
          <a:softEdge rad="12700"/>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dk1">
                  <a:lumMod val="65000"/>
                  <a:lumOff val="35000"/>
                </a:schemeClr>
              </a:solidFill>
              <a:latin typeface="Arial Nova" panose="020B0504020202020204" pitchFamily="34" charset="0"/>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9525" cap="flat" cmpd="sng" algn="ctr">
      <a:solidFill>
        <a:schemeClr val="dk1">
          <a:lumMod val="15000"/>
          <a:lumOff val="85000"/>
        </a:schemeClr>
      </a:solidFill>
      <a:round/>
    </a:ln>
    <a:effectLst/>
  </c:spPr>
  <c:txPr>
    <a:bodyPr/>
    <a:lstStyle/>
    <a:p>
      <a:pPr>
        <a:defRPr sz="800"/>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9202987926077352"/>
          <c:y val="2.4443343742619465E-2"/>
          <c:w val="0.44319503317183978"/>
          <c:h val="0.89000642926496443"/>
        </c:manualLayout>
      </c:layout>
      <c:barChart>
        <c:barDir val="bar"/>
        <c:grouping val="stacked"/>
        <c:varyColors val="0"/>
        <c:ser>
          <c:idx val="0"/>
          <c:order val="0"/>
          <c:tx>
            <c:v>"Yes"</c:v>
          </c:tx>
          <c:spPr>
            <a:solidFill>
              <a:srgbClr val="00146D"/>
            </a:solidFill>
            <a:ln>
              <a:noFill/>
            </a:ln>
            <a:effectLst/>
          </c:spPr>
          <c:invertIfNegative val="0"/>
          <c:dLbls>
            <c:spPr>
              <a:noFill/>
              <a:ln>
                <a:noFill/>
              </a:ln>
              <a:effectLst/>
            </c:spPr>
            <c:txPr>
              <a:bodyPr rot="0" spcFirstLastPara="1" vertOverflow="ellipsis" vert="horz" wrap="square" anchor="ctr" anchorCtr="1"/>
              <a:lstStyle/>
              <a:p>
                <a:pPr>
                  <a:defRPr sz="1050" b="1" i="0" u="none" strike="noStrike" kern="1200" baseline="0">
                    <a:solidFill>
                      <a:schemeClr val="bg1"/>
                    </a:solidFill>
                    <a:latin typeface="Arial Nova" panose="020B0504020202020204" pitchFamily="34" charset="0"/>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'5) Dashboard'!$Z$44:$Z$47</c:f>
              <c:strCache>
                <c:ptCount val="4"/>
                <c:pt idx="0">
                  <c:v>% have obligations to their buyers</c:v>
                </c:pt>
                <c:pt idx="1">
                  <c:v>% know the price of their waste materials before selling</c:v>
                </c:pt>
                <c:pt idx="2">
                  <c:v>% have access to a vehicle for work (pushcart/car)</c:v>
                </c:pt>
                <c:pt idx="3">
                  <c:v>% of waste picking revenues that are derived from plastics</c:v>
                </c:pt>
              </c:strCache>
            </c:strRef>
          </c:cat>
          <c:val>
            <c:numRef>
              <c:f>'5) Dashboard'!$AA$44:$AA$47</c:f>
              <c:numCache>
                <c:formatCode>0%</c:formatCode>
                <c:ptCount val="4"/>
                <c:pt idx="0">
                  <c:v>7.4999999999999997E-2</c:v>
                </c:pt>
                <c:pt idx="1">
                  <c:v>1</c:v>
                </c:pt>
                <c:pt idx="2">
                  <c:v>0.72499999999999998</c:v>
                </c:pt>
                <c:pt idx="3">
                  <c:v>0.35</c:v>
                </c:pt>
              </c:numCache>
            </c:numRef>
          </c:val>
          <c:extLst>
            <c:ext xmlns:c16="http://schemas.microsoft.com/office/drawing/2014/chart" uri="{C3380CC4-5D6E-409C-BE32-E72D297353CC}">
              <c16:uniqueId val="{00000000-329A-4CC9-94B2-114A89C140CC}"/>
            </c:ext>
          </c:extLst>
        </c:ser>
        <c:ser>
          <c:idx val="1"/>
          <c:order val="1"/>
          <c:tx>
            <c:v>"No"</c:v>
          </c:tx>
          <c:spPr>
            <a:solidFill>
              <a:schemeClr val="bg2"/>
            </a:solidFill>
            <a:ln>
              <a:noFill/>
            </a:ln>
            <a:effectLst/>
          </c:spPr>
          <c:invertIfNegative val="0"/>
          <c:cat>
            <c:strRef>
              <c:f>'5) Dashboard'!$Z$44:$Z$47</c:f>
              <c:strCache>
                <c:ptCount val="4"/>
                <c:pt idx="0">
                  <c:v>% have obligations to their buyers</c:v>
                </c:pt>
                <c:pt idx="1">
                  <c:v>% know the price of their waste materials before selling</c:v>
                </c:pt>
                <c:pt idx="2">
                  <c:v>% have access to a vehicle for work (pushcart/car)</c:v>
                </c:pt>
                <c:pt idx="3">
                  <c:v>% of waste picking revenues that are derived from plastics</c:v>
                </c:pt>
              </c:strCache>
            </c:strRef>
          </c:cat>
          <c:val>
            <c:numRef>
              <c:f>'5) Dashboard'!$AB$44:$AB$47</c:f>
              <c:numCache>
                <c:formatCode>0%</c:formatCode>
                <c:ptCount val="4"/>
                <c:pt idx="0">
                  <c:v>0.92500000000000004</c:v>
                </c:pt>
                <c:pt idx="1">
                  <c:v>0</c:v>
                </c:pt>
                <c:pt idx="2">
                  <c:v>0.27500000000000002</c:v>
                </c:pt>
                <c:pt idx="3">
                  <c:v>0.65</c:v>
                </c:pt>
              </c:numCache>
            </c:numRef>
          </c:val>
          <c:extLst>
            <c:ext xmlns:c16="http://schemas.microsoft.com/office/drawing/2014/chart" uri="{C3380CC4-5D6E-409C-BE32-E72D297353CC}">
              <c16:uniqueId val="{00000001-329A-4CC9-94B2-114A89C140CC}"/>
            </c:ext>
          </c:extLst>
        </c:ser>
        <c:dLbls>
          <c:showLegendKey val="0"/>
          <c:showVal val="0"/>
          <c:showCatName val="0"/>
          <c:showSerName val="0"/>
          <c:showPercent val="0"/>
          <c:showBubbleSize val="0"/>
        </c:dLbls>
        <c:gapWidth val="150"/>
        <c:overlap val="100"/>
        <c:axId val="1205105935"/>
        <c:axId val="1205108815"/>
      </c:barChart>
      <c:catAx>
        <c:axId val="1205105935"/>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0"/>
          <a:lstStyle/>
          <a:p>
            <a:pPr>
              <a:defRPr sz="900" b="0" i="0" u="none" strike="noStrike" kern="1200" baseline="0">
                <a:solidFill>
                  <a:schemeClr val="tx1"/>
                </a:solidFill>
                <a:latin typeface="Arial Nova" panose="020B0504020202020204" pitchFamily="34" charset="0"/>
                <a:ea typeface="+mn-ea"/>
                <a:cs typeface="+mn-cs"/>
              </a:defRPr>
            </a:pPr>
            <a:endParaRPr lang="en-US"/>
          </a:p>
        </c:txPr>
        <c:crossAx val="1205108815"/>
        <c:crosses val="autoZero"/>
        <c:auto val="1"/>
        <c:lblAlgn val="ctr"/>
        <c:lblOffset val="100"/>
        <c:tickLblSkip val="1"/>
        <c:noMultiLvlLbl val="0"/>
      </c:catAx>
      <c:valAx>
        <c:axId val="1205108815"/>
        <c:scaling>
          <c:orientation val="minMax"/>
          <c:max val="1"/>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Nova" panose="020B0504020202020204" pitchFamily="34" charset="0"/>
                <a:ea typeface="+mn-ea"/>
                <a:cs typeface="+mn-cs"/>
              </a:defRPr>
            </a:pPr>
            <a:endParaRPr lang="en-US"/>
          </a:p>
        </c:txPr>
        <c:crossAx val="1205105935"/>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latin typeface="Arial Nova" panose="020B0504020202020204" pitchFamily="34" charset="0"/>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a:defRPr sz="1400" b="0" i="0" u="none" strike="noStrike" kern="1200" spc="0" baseline="0">
                <a:solidFill>
                  <a:schemeClr val="tx1">
                    <a:lumMod val="65000"/>
                    <a:lumOff val="35000"/>
                  </a:schemeClr>
                </a:solidFill>
                <a:latin typeface="+mn-lt"/>
                <a:ea typeface="+mn-ea"/>
                <a:cs typeface="+mn-cs"/>
              </a:defRPr>
            </a:pPr>
            <a:r>
              <a:rPr lang="en-GB" sz="1200" b="1">
                <a:solidFill>
                  <a:schemeClr val="tx1"/>
                </a:solidFill>
                <a:latin typeface="Arial Nova" panose="020B0504020202020204" pitchFamily="34" charset="0"/>
              </a:rPr>
              <a:t>Living income breakdown by category</a:t>
            </a:r>
          </a:p>
          <a:p>
            <a:pPr algn="l">
              <a:defRPr/>
            </a:pPr>
            <a:r>
              <a:rPr lang="en-GB" sz="1100" b="0" i="1">
                <a:solidFill>
                  <a:schemeClr val="tx1"/>
                </a:solidFill>
                <a:latin typeface="Arial Nova" panose="020B0504020202020204" pitchFamily="34" charset="0"/>
              </a:rPr>
              <a:t>Local currency / month / household</a:t>
            </a:r>
          </a:p>
        </c:rich>
      </c:tx>
      <c:layout>
        <c:manualLayout>
          <c:xMode val="edge"/>
          <c:yMode val="edge"/>
          <c:x val="3.4844211769513987E-2"/>
          <c:y val="1.8522803953865092E-2"/>
        </c:manualLayout>
      </c:layout>
      <c:overlay val="0"/>
      <c:spPr>
        <a:noFill/>
        <a:ln>
          <a:noFill/>
        </a:ln>
        <a:effectLst/>
      </c:spPr>
      <c:txPr>
        <a:bodyPr rot="0" spcFirstLastPara="1" vertOverflow="ellipsis" vert="horz" wrap="square" anchor="ctr" anchorCtr="1"/>
        <a:lstStyle/>
        <a:p>
          <a:pPr algn="l">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22431097969506211"/>
          <c:y val="0.1245724767455549"/>
          <c:w val="0.56342343753001634"/>
          <c:h val="0.6960785872247397"/>
        </c:manualLayout>
      </c:layout>
      <c:doughnutChart>
        <c:varyColors val="1"/>
        <c:ser>
          <c:idx val="0"/>
          <c:order val="0"/>
          <c:explosion val="4"/>
          <c:dPt>
            <c:idx val="0"/>
            <c:bubble3D val="0"/>
            <c:spPr>
              <a:solidFill>
                <a:srgbClr val="FFC5C6"/>
              </a:solidFill>
              <a:ln w="19050">
                <a:solidFill>
                  <a:schemeClr val="lt1"/>
                </a:solidFill>
              </a:ln>
              <a:effectLst/>
            </c:spPr>
            <c:extLst>
              <c:ext xmlns:c16="http://schemas.microsoft.com/office/drawing/2014/chart" uri="{C3380CC4-5D6E-409C-BE32-E72D297353CC}">
                <c16:uniqueId val="{00000001-495E-4417-8E86-DE21CB240024}"/>
              </c:ext>
            </c:extLst>
          </c:dPt>
          <c:dPt>
            <c:idx val="1"/>
            <c:bubble3D val="0"/>
            <c:spPr>
              <a:solidFill>
                <a:srgbClr val="A3E7FF"/>
              </a:solidFill>
              <a:ln w="19050">
                <a:solidFill>
                  <a:schemeClr val="lt1"/>
                </a:solidFill>
              </a:ln>
              <a:effectLst/>
            </c:spPr>
            <c:extLst>
              <c:ext xmlns:c16="http://schemas.microsoft.com/office/drawing/2014/chart" uri="{C3380CC4-5D6E-409C-BE32-E72D297353CC}">
                <c16:uniqueId val="{00000003-495E-4417-8E86-DE21CB240024}"/>
              </c:ext>
            </c:extLst>
          </c:dPt>
          <c:dPt>
            <c:idx val="2"/>
            <c:bubble3D val="0"/>
            <c:spPr>
              <a:solidFill>
                <a:srgbClr val="D1E486"/>
              </a:solidFill>
              <a:ln w="19050">
                <a:solidFill>
                  <a:schemeClr val="lt1"/>
                </a:solidFill>
              </a:ln>
              <a:effectLst/>
            </c:spPr>
            <c:extLst>
              <c:ext xmlns:c16="http://schemas.microsoft.com/office/drawing/2014/chart" uri="{C3380CC4-5D6E-409C-BE32-E72D297353CC}">
                <c16:uniqueId val="{00000005-495E-4417-8E86-DE21CB240024}"/>
              </c:ext>
            </c:extLst>
          </c:dPt>
          <c:dPt>
            <c:idx val="3"/>
            <c:bubble3D val="0"/>
            <c:spPr>
              <a:solidFill>
                <a:srgbClr val="FFF299"/>
              </a:solidFill>
              <a:ln w="19050">
                <a:solidFill>
                  <a:schemeClr val="lt1"/>
                </a:solidFill>
              </a:ln>
              <a:effectLst/>
            </c:spPr>
            <c:extLst>
              <c:ext xmlns:c16="http://schemas.microsoft.com/office/drawing/2014/chart" uri="{C3380CC4-5D6E-409C-BE32-E72D297353CC}">
                <c16:uniqueId val="{00000007-495E-4417-8E86-DE21CB240024}"/>
              </c:ext>
            </c:extLst>
          </c:dPt>
          <c:dPt>
            <c:idx val="4"/>
            <c:bubble3D val="0"/>
            <c:spPr>
              <a:solidFill>
                <a:srgbClr val="BDCAFF"/>
              </a:solidFill>
              <a:ln w="19050">
                <a:solidFill>
                  <a:schemeClr val="lt1"/>
                </a:solidFill>
              </a:ln>
              <a:effectLst/>
            </c:spPr>
            <c:extLst>
              <c:ext xmlns:c16="http://schemas.microsoft.com/office/drawing/2014/chart" uri="{C3380CC4-5D6E-409C-BE32-E72D297353CC}">
                <c16:uniqueId val="{00000009-495E-4417-8E86-DE21CB240024}"/>
              </c:ext>
            </c:extLst>
          </c:dPt>
          <c:dPt>
            <c:idx val="5"/>
            <c:bubble3D val="0"/>
            <c:spPr>
              <a:solidFill>
                <a:schemeClr val="bg1">
                  <a:lumMod val="85000"/>
                </a:schemeClr>
              </a:solidFill>
              <a:ln w="19050">
                <a:solidFill>
                  <a:schemeClr val="lt1"/>
                </a:solidFill>
              </a:ln>
              <a:effectLst/>
            </c:spPr>
            <c:extLst>
              <c:ext xmlns:c16="http://schemas.microsoft.com/office/drawing/2014/chart" uri="{C3380CC4-5D6E-409C-BE32-E72D297353CC}">
                <c16:uniqueId val="{0000000B-495E-4417-8E86-DE21CB240024}"/>
              </c:ext>
            </c:extLst>
          </c:dPt>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solidFill>
                    <a:latin typeface="Arial Nova" panose="020B0504020202020204" pitchFamily="34" charset="0"/>
                    <a:ea typeface="+mn-ea"/>
                    <a:cs typeface="+mn-cs"/>
                  </a:defRPr>
                </a:pPr>
                <a:endParaRPr lang="en-US"/>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'5) Dashboard'!$AR$44:$AR$49</c:f>
              <c:strCache>
                <c:ptCount val="6"/>
                <c:pt idx="0">
                  <c:v>Healthy diets </c:v>
                </c:pt>
                <c:pt idx="1">
                  <c:v>Decent housing </c:v>
                </c:pt>
                <c:pt idx="2">
                  <c:v>Healthcare</c:v>
                </c:pt>
                <c:pt idx="3">
                  <c:v>Education</c:v>
                </c:pt>
                <c:pt idx="4">
                  <c:v>Decent working conditions</c:v>
                </c:pt>
                <c:pt idx="5">
                  <c:v>Savings</c:v>
                </c:pt>
              </c:strCache>
            </c:strRef>
          </c:cat>
          <c:val>
            <c:numRef>
              <c:f>'5) Dashboard'!$AS$44:$AS$49</c:f>
              <c:numCache>
                <c:formatCode>0%</c:formatCode>
                <c:ptCount val="6"/>
                <c:pt idx="0">
                  <c:v>0.3464511310133182</c:v>
                </c:pt>
                <c:pt idx="1">
                  <c:v>0.44472993937137745</c:v>
                </c:pt>
                <c:pt idx="2">
                  <c:v>7.6797267579252496E-2</c:v>
                </c:pt>
                <c:pt idx="3">
                  <c:v>2.2496826689176509E-2</c:v>
                </c:pt>
                <c:pt idx="4">
                  <c:v>1.861574443778434E-2</c:v>
                </c:pt>
                <c:pt idx="5">
                  <c:v>9.0909090909090912E-2</c:v>
                </c:pt>
              </c:numCache>
            </c:numRef>
          </c:val>
          <c:extLst>
            <c:ext xmlns:c16="http://schemas.microsoft.com/office/drawing/2014/chart" uri="{C3380CC4-5D6E-409C-BE32-E72D297353CC}">
              <c16:uniqueId val="{0000000C-495E-4417-8E86-DE21CB240024}"/>
            </c:ext>
          </c:extLst>
        </c:ser>
        <c:dLbls>
          <c:showLegendKey val="0"/>
          <c:showVal val="1"/>
          <c:showCatName val="0"/>
          <c:showSerName val="0"/>
          <c:showPercent val="0"/>
          <c:showBubbleSize val="0"/>
          <c:showLeaderLines val="1"/>
        </c:dLbls>
        <c:firstSliceAng val="8"/>
        <c:holeSize val="54"/>
      </c:doughnutChart>
      <c:spPr>
        <a:noFill/>
        <a:ln>
          <a:noFill/>
        </a:ln>
        <a:effectLst/>
      </c:spPr>
    </c:plotArea>
    <c:legend>
      <c:legendPos val="b"/>
      <c:layout>
        <c:manualLayout>
          <c:xMode val="edge"/>
          <c:yMode val="edge"/>
          <c:x val="3.187360926627536E-2"/>
          <c:y val="0.82883835622861379"/>
          <c:w val="0.96588045072857376"/>
          <c:h val="0.15410778174011869"/>
        </c:manualLayout>
      </c:layout>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Arial Nova" panose="020B0504020202020204" pitchFamily="34" charset="0"/>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6"/>
    </mc:Choice>
    <mc:Fallback>
      <c:style val="6"/>
    </mc:Fallback>
  </mc:AlternateContent>
  <c:chart>
    <c:autoTitleDeleted val="1"/>
    <c:plotArea>
      <c:layout>
        <c:manualLayout>
          <c:layoutTarget val="inner"/>
          <c:xMode val="edge"/>
          <c:yMode val="edge"/>
          <c:x val="0.11077891721418193"/>
          <c:y val="6.723883252670261E-2"/>
          <c:w val="0.78324140367983164"/>
          <c:h val="0.61153604875075018"/>
        </c:manualLayout>
      </c:layout>
      <c:doughnutChart>
        <c:varyColors val="1"/>
        <c:ser>
          <c:idx val="0"/>
          <c:order val="0"/>
          <c:tx>
            <c:strRef>
              <c:f>'5) Dashboard'!$BK$42</c:f>
              <c:strCache>
                <c:ptCount val="1"/>
                <c:pt idx="0">
                  <c:v>Source of materials</c:v>
                </c:pt>
              </c:strCache>
            </c:strRef>
          </c:tx>
          <c:dPt>
            <c:idx val="0"/>
            <c:bubble3D val="0"/>
            <c:spPr>
              <a:solidFill>
                <a:srgbClr val="C9F1FF"/>
              </a:solidFill>
              <a:ln w="19050">
                <a:solidFill>
                  <a:schemeClr val="lt1"/>
                </a:solidFill>
              </a:ln>
              <a:effectLst/>
            </c:spPr>
            <c:extLst>
              <c:ext xmlns:c16="http://schemas.microsoft.com/office/drawing/2014/chart" uri="{C3380CC4-5D6E-409C-BE32-E72D297353CC}">
                <c16:uniqueId val="{00000001-B6DE-4DC7-A867-560E11D927FB}"/>
              </c:ext>
            </c:extLst>
          </c:dPt>
          <c:dPt>
            <c:idx val="1"/>
            <c:bubble3D val="0"/>
            <c:spPr>
              <a:solidFill>
                <a:srgbClr val="93E2FF"/>
              </a:solidFill>
              <a:ln w="19050">
                <a:solidFill>
                  <a:schemeClr val="lt1"/>
                </a:solidFill>
              </a:ln>
              <a:effectLst/>
            </c:spPr>
            <c:extLst>
              <c:ext xmlns:c16="http://schemas.microsoft.com/office/drawing/2014/chart" uri="{C3380CC4-5D6E-409C-BE32-E72D297353CC}">
                <c16:uniqueId val="{00000003-B6DE-4DC7-A867-560E11D927FB}"/>
              </c:ext>
            </c:extLst>
          </c:dPt>
          <c:dPt>
            <c:idx val="2"/>
            <c:bubble3D val="0"/>
            <c:spPr>
              <a:solidFill>
                <a:srgbClr val="5DD4FF"/>
              </a:solidFill>
              <a:ln w="19050">
                <a:solidFill>
                  <a:schemeClr val="lt1"/>
                </a:solidFill>
              </a:ln>
              <a:effectLst/>
            </c:spPr>
            <c:extLst>
              <c:ext xmlns:c16="http://schemas.microsoft.com/office/drawing/2014/chart" uri="{C3380CC4-5D6E-409C-BE32-E72D297353CC}">
                <c16:uniqueId val="{00000005-B6DE-4DC7-A867-560E11D927FB}"/>
              </c:ext>
            </c:extLst>
          </c:dPt>
          <c:dPt>
            <c:idx val="3"/>
            <c:bubble3D val="0"/>
            <c:spPr>
              <a:solidFill>
                <a:srgbClr val="00B0F0"/>
              </a:solidFill>
              <a:ln w="19050">
                <a:solidFill>
                  <a:schemeClr val="lt1"/>
                </a:solidFill>
              </a:ln>
              <a:effectLst/>
            </c:spPr>
            <c:extLst>
              <c:ext xmlns:c16="http://schemas.microsoft.com/office/drawing/2014/chart" uri="{C3380CC4-5D6E-409C-BE32-E72D297353CC}">
                <c16:uniqueId val="{00000007-B6DE-4DC7-A867-560E11D927FB}"/>
              </c:ext>
            </c:extLst>
          </c:dPt>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solidFill>
                    <a:latin typeface="Arial Nova" panose="020B0504020202020204" pitchFamily="34" charset="0"/>
                    <a:ea typeface="+mn-ea"/>
                    <a:cs typeface="+mn-cs"/>
                  </a:defRPr>
                </a:pPr>
                <a:endParaRPr lang="en-US"/>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'5) Dashboard'!$BJ$43:$BJ$46</c:f>
              <c:strCache>
                <c:ptCount val="4"/>
                <c:pt idx="0">
                  <c:v>Landfill or dumpsite</c:v>
                </c:pt>
                <c:pt idx="1">
                  <c:v>Street</c:v>
                </c:pt>
                <c:pt idx="2">
                  <c:v>Direct from households</c:v>
                </c:pt>
                <c:pt idx="3">
                  <c:v>Other</c:v>
                </c:pt>
              </c:strCache>
            </c:strRef>
          </c:cat>
          <c:val>
            <c:numRef>
              <c:f>'5) Dashboard'!$BK$43:$BK$46</c:f>
              <c:numCache>
                <c:formatCode>0%</c:formatCode>
                <c:ptCount val="4"/>
                <c:pt idx="0">
                  <c:v>0</c:v>
                </c:pt>
                <c:pt idx="1">
                  <c:v>0.31506849315068491</c:v>
                </c:pt>
                <c:pt idx="2">
                  <c:v>0.34246575342465752</c:v>
                </c:pt>
                <c:pt idx="3">
                  <c:v>0.34246575342465752</c:v>
                </c:pt>
              </c:numCache>
            </c:numRef>
          </c:val>
          <c:extLst>
            <c:ext xmlns:c16="http://schemas.microsoft.com/office/drawing/2014/chart" uri="{C3380CC4-5D6E-409C-BE32-E72D297353CC}">
              <c16:uniqueId val="{00000008-B6DE-4DC7-A867-560E11D927FB}"/>
            </c:ext>
          </c:extLst>
        </c:ser>
        <c:dLbls>
          <c:showLegendKey val="0"/>
          <c:showVal val="1"/>
          <c:showCatName val="0"/>
          <c:showSerName val="0"/>
          <c:showPercent val="0"/>
          <c:showBubbleSize val="0"/>
          <c:showLeaderLines val="1"/>
        </c:dLbls>
        <c:firstSliceAng val="0"/>
        <c:holeSize val="55"/>
      </c:doughnutChart>
      <c:spPr>
        <a:noFill/>
        <a:ln>
          <a:noFill/>
        </a:ln>
        <a:effectLst/>
      </c:spPr>
    </c:plotArea>
    <c:legend>
      <c:legendPos val="b"/>
      <c:layout>
        <c:manualLayout>
          <c:xMode val="edge"/>
          <c:yMode val="edge"/>
          <c:x val="0"/>
          <c:y val="0.75434843930076811"/>
          <c:w val="1"/>
          <c:h val="0.22518073163065466"/>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Nova" panose="020B0504020202020204" pitchFamily="34" charset="0"/>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1"/>
    <c:plotArea>
      <c:layout>
        <c:manualLayout>
          <c:layoutTarget val="inner"/>
          <c:xMode val="edge"/>
          <c:yMode val="edge"/>
          <c:x val="0.11077891721418193"/>
          <c:y val="6.723883252670261E-2"/>
          <c:w val="0.78324140367983164"/>
          <c:h val="0.61153604875075018"/>
        </c:manualLayout>
      </c:layout>
      <c:doughnutChart>
        <c:varyColors val="1"/>
        <c:ser>
          <c:idx val="0"/>
          <c:order val="0"/>
          <c:tx>
            <c:strRef>
              <c:f>'5) Dashboard'!$BK$48</c:f>
              <c:strCache>
                <c:ptCount val="1"/>
                <c:pt idx="0">
                  <c:v>Typology</c:v>
                </c:pt>
              </c:strCache>
            </c:strRef>
          </c:tx>
          <c:dPt>
            <c:idx val="0"/>
            <c:bubble3D val="0"/>
            <c:spPr>
              <a:solidFill>
                <a:srgbClr val="F3F8E0"/>
              </a:solidFill>
              <a:ln w="19050">
                <a:solidFill>
                  <a:schemeClr val="lt1"/>
                </a:solidFill>
              </a:ln>
              <a:effectLst/>
            </c:spPr>
            <c:extLst>
              <c:ext xmlns:c16="http://schemas.microsoft.com/office/drawing/2014/chart" uri="{C3380CC4-5D6E-409C-BE32-E72D297353CC}">
                <c16:uniqueId val="{00000001-4D6F-425D-9CCF-B27B316D9C8E}"/>
              </c:ext>
            </c:extLst>
          </c:dPt>
          <c:dPt>
            <c:idx val="1"/>
            <c:bubble3D val="0"/>
            <c:spPr>
              <a:solidFill>
                <a:srgbClr val="D1E486"/>
              </a:solidFill>
              <a:ln w="19050">
                <a:solidFill>
                  <a:schemeClr val="lt1"/>
                </a:solidFill>
              </a:ln>
              <a:effectLst/>
            </c:spPr>
            <c:extLst>
              <c:ext xmlns:c16="http://schemas.microsoft.com/office/drawing/2014/chart" uri="{C3380CC4-5D6E-409C-BE32-E72D297353CC}">
                <c16:uniqueId val="{00000003-4D6F-425D-9CCF-B27B316D9C8E}"/>
              </c:ext>
            </c:extLst>
          </c:dPt>
          <c:dPt>
            <c:idx val="2"/>
            <c:bubble3D val="0"/>
            <c:spPr>
              <a:solidFill>
                <a:srgbClr val="B8D440"/>
              </a:solidFill>
              <a:ln w="19050">
                <a:solidFill>
                  <a:schemeClr val="lt1"/>
                </a:solidFill>
              </a:ln>
              <a:effectLst/>
            </c:spPr>
            <c:extLst>
              <c:ext xmlns:c16="http://schemas.microsoft.com/office/drawing/2014/chart" uri="{C3380CC4-5D6E-409C-BE32-E72D297353CC}">
                <c16:uniqueId val="{00000005-4D6F-425D-9CCF-B27B316D9C8E}"/>
              </c:ext>
            </c:extLst>
          </c:dPt>
          <c:dPt>
            <c:idx val="3"/>
            <c:bubble3D val="0"/>
            <c:spPr>
              <a:solidFill>
                <a:srgbClr val="91AA26"/>
              </a:solidFill>
              <a:ln w="19050">
                <a:solidFill>
                  <a:schemeClr val="lt1"/>
                </a:solidFill>
              </a:ln>
              <a:effectLst/>
            </c:spPr>
            <c:extLst>
              <c:ext xmlns:c16="http://schemas.microsoft.com/office/drawing/2014/chart" uri="{C3380CC4-5D6E-409C-BE32-E72D297353CC}">
                <c16:uniqueId val="{00000007-4D6F-425D-9CCF-B27B316D9C8E}"/>
              </c:ext>
            </c:extLst>
          </c:dPt>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solidFill>
                    <a:latin typeface="Arial Nova" panose="020B0504020202020204" pitchFamily="34" charset="0"/>
                    <a:ea typeface="+mn-ea"/>
                    <a:cs typeface="+mn-cs"/>
                  </a:defRPr>
                </a:pPr>
                <a:endParaRPr lang="en-US"/>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'5) Dashboard'!$BJ$49:$BJ$52</c:f>
              <c:strCache>
                <c:ptCount val="4"/>
                <c:pt idx="0">
                  <c:v>Independent waste pickers</c:v>
                </c:pt>
                <c:pt idx="1">
                  <c:v>Part of a cooperative</c:v>
                </c:pt>
                <c:pt idx="2">
                  <c:v>Work independently, but sell the materials with a cooperative</c:v>
                </c:pt>
                <c:pt idx="3">
                  <c:v>Others</c:v>
                </c:pt>
              </c:strCache>
            </c:strRef>
          </c:cat>
          <c:val>
            <c:numRef>
              <c:f>'5) Dashboard'!$BK$49:$BK$52</c:f>
              <c:numCache>
                <c:formatCode>0%</c:formatCode>
                <c:ptCount val="4"/>
                <c:pt idx="0">
                  <c:v>0.5</c:v>
                </c:pt>
                <c:pt idx="1">
                  <c:v>0.4</c:v>
                </c:pt>
                <c:pt idx="2">
                  <c:v>0.1</c:v>
                </c:pt>
              </c:numCache>
            </c:numRef>
          </c:val>
          <c:extLst>
            <c:ext xmlns:c16="http://schemas.microsoft.com/office/drawing/2014/chart" uri="{C3380CC4-5D6E-409C-BE32-E72D297353CC}">
              <c16:uniqueId val="{00000008-4D6F-425D-9CCF-B27B316D9C8E}"/>
            </c:ext>
          </c:extLst>
        </c:ser>
        <c:dLbls>
          <c:showLegendKey val="0"/>
          <c:showVal val="1"/>
          <c:showCatName val="0"/>
          <c:showSerName val="0"/>
          <c:showPercent val="0"/>
          <c:showBubbleSize val="0"/>
          <c:showLeaderLines val="1"/>
        </c:dLbls>
        <c:firstSliceAng val="0"/>
        <c:holeSize val="55"/>
      </c:doughnutChart>
      <c:spPr>
        <a:noFill/>
        <a:ln>
          <a:noFill/>
        </a:ln>
        <a:effectLst/>
      </c:spPr>
    </c:plotArea>
    <c:legend>
      <c:legendPos val="b"/>
      <c:layout>
        <c:manualLayout>
          <c:xMode val="edge"/>
          <c:yMode val="edge"/>
          <c:x val="0"/>
          <c:y val="0.75434843930076811"/>
          <c:w val="1"/>
          <c:h val="0.22518073163065466"/>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Nova" panose="020B0504020202020204" pitchFamily="34" charset="0"/>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4"/>
    </mc:Choice>
    <mc:Fallback>
      <c:style val="4"/>
    </mc:Fallback>
  </mc:AlternateContent>
  <c:chart>
    <c:autoTitleDeleted val="1"/>
    <c:plotArea>
      <c:layout>
        <c:manualLayout>
          <c:layoutTarget val="inner"/>
          <c:xMode val="edge"/>
          <c:yMode val="edge"/>
          <c:x val="0.11077891721418193"/>
          <c:y val="6.723883252670261E-2"/>
          <c:w val="0.78324140367983164"/>
          <c:h val="0.61153604875075018"/>
        </c:manualLayout>
      </c:layout>
      <c:doughnutChart>
        <c:varyColors val="1"/>
        <c:ser>
          <c:idx val="0"/>
          <c:order val="0"/>
          <c:tx>
            <c:strRef>
              <c:f>'5) Dashboard'!$BK$55</c:f>
              <c:strCache>
                <c:ptCount val="1"/>
                <c:pt idx="0">
                  <c:v>Dedication</c:v>
                </c:pt>
              </c:strCache>
            </c:strRef>
          </c:tx>
          <c:dPt>
            <c:idx val="0"/>
            <c:bubble3D val="0"/>
            <c:spPr>
              <a:solidFill>
                <a:srgbClr val="FF9396"/>
              </a:solidFill>
              <a:ln w="19050">
                <a:solidFill>
                  <a:schemeClr val="lt1"/>
                </a:solidFill>
              </a:ln>
              <a:effectLst/>
            </c:spPr>
            <c:extLst>
              <c:ext xmlns:c16="http://schemas.microsoft.com/office/drawing/2014/chart" uri="{C3380CC4-5D6E-409C-BE32-E72D297353CC}">
                <c16:uniqueId val="{00000001-11DE-4BED-BCBC-972A7FD96FE8}"/>
              </c:ext>
            </c:extLst>
          </c:dPt>
          <c:dPt>
            <c:idx val="1"/>
            <c:bubble3D val="0"/>
            <c:spPr>
              <a:solidFill>
                <a:srgbClr val="FFC5C6"/>
              </a:solidFill>
              <a:ln w="19050">
                <a:solidFill>
                  <a:schemeClr val="lt1"/>
                </a:solidFill>
              </a:ln>
              <a:effectLst/>
            </c:spPr>
            <c:extLst>
              <c:ext xmlns:c16="http://schemas.microsoft.com/office/drawing/2014/chart" uri="{C3380CC4-5D6E-409C-BE32-E72D297353CC}">
                <c16:uniqueId val="{00000003-11DE-4BED-BCBC-972A7FD96FE8}"/>
              </c:ext>
            </c:extLst>
          </c:dPt>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solidFill>
                    <a:latin typeface="Arial Nova" panose="020B0504020202020204" pitchFamily="34" charset="0"/>
                    <a:ea typeface="+mn-ea"/>
                    <a:cs typeface="+mn-cs"/>
                  </a:defRPr>
                </a:pPr>
                <a:endParaRPr lang="en-US"/>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'5) Dashboard'!$BJ$56:$BJ$57</c:f>
              <c:strCache>
                <c:ptCount val="2"/>
                <c:pt idx="0">
                  <c:v>Only waste picking</c:v>
                </c:pt>
                <c:pt idx="1">
                  <c:v>Also has other sources</c:v>
                </c:pt>
              </c:strCache>
            </c:strRef>
          </c:cat>
          <c:val>
            <c:numRef>
              <c:f>'5) Dashboard'!$BK$56:$BK$57</c:f>
              <c:numCache>
                <c:formatCode>0%</c:formatCode>
                <c:ptCount val="2"/>
                <c:pt idx="0">
                  <c:v>0.92500000000000004</c:v>
                </c:pt>
                <c:pt idx="1">
                  <c:v>7.4999999999999997E-2</c:v>
                </c:pt>
              </c:numCache>
            </c:numRef>
          </c:val>
          <c:extLst>
            <c:ext xmlns:c16="http://schemas.microsoft.com/office/drawing/2014/chart" uri="{C3380CC4-5D6E-409C-BE32-E72D297353CC}">
              <c16:uniqueId val="{00000004-11DE-4BED-BCBC-972A7FD96FE8}"/>
            </c:ext>
          </c:extLst>
        </c:ser>
        <c:dLbls>
          <c:showLegendKey val="0"/>
          <c:showVal val="1"/>
          <c:showCatName val="0"/>
          <c:showSerName val="0"/>
          <c:showPercent val="0"/>
          <c:showBubbleSize val="0"/>
          <c:showLeaderLines val="1"/>
        </c:dLbls>
        <c:firstSliceAng val="0"/>
        <c:holeSize val="55"/>
      </c:doughnutChart>
      <c:spPr>
        <a:noFill/>
        <a:ln>
          <a:noFill/>
        </a:ln>
        <a:effectLst/>
      </c:spPr>
    </c:plotArea>
    <c:legend>
      <c:legendPos val="b"/>
      <c:layout>
        <c:manualLayout>
          <c:xMode val="edge"/>
          <c:yMode val="edge"/>
          <c:x val="0"/>
          <c:y val="0.75434843930076811"/>
          <c:w val="1"/>
          <c:h val="0.22518073163065466"/>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Nova" panose="020B0504020202020204" pitchFamily="34" charset="0"/>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a:defRPr sz="1100" b="0" i="0" u="none" strike="noStrike" kern="1200" spc="0" baseline="0">
                <a:solidFill>
                  <a:schemeClr val="tx1"/>
                </a:solidFill>
                <a:latin typeface="Arial Nova" panose="020B0504020202020204" pitchFamily="34" charset="0"/>
                <a:ea typeface="+mn-ea"/>
                <a:cs typeface="+mn-cs"/>
              </a:defRPr>
            </a:pPr>
            <a:r>
              <a:rPr lang="en-US" sz="1200" b="1" i="0" u="none" strike="noStrike" kern="1200" spc="0" baseline="0" dirty="0">
                <a:solidFill>
                  <a:schemeClr val="tx1"/>
                </a:solidFill>
                <a:latin typeface="Arial Nova" panose="020B0504020202020204" pitchFamily="34" charset="0"/>
              </a:rPr>
              <a:t>Food Insecurity Experience Scale</a:t>
            </a:r>
          </a:p>
          <a:p>
            <a:pPr algn="l">
              <a:defRPr sz="1100">
                <a:solidFill>
                  <a:schemeClr val="tx1"/>
                </a:solidFill>
                <a:latin typeface="Arial Nova" panose="020B0504020202020204" pitchFamily="34" charset="0"/>
              </a:defRPr>
            </a:pPr>
            <a:r>
              <a:rPr lang="en-US" sz="1100" b="0" i="1" u="none" strike="noStrike" kern="1200" spc="0" baseline="0" dirty="0">
                <a:solidFill>
                  <a:sysClr val="windowText" lastClr="000000"/>
                </a:solidFill>
                <a:latin typeface="Arial Nova" panose="020B0504020202020204" pitchFamily="34" charset="0"/>
              </a:rPr>
              <a:t>During the last 12 months, was there a time when, because of lack of money or other resources…</a:t>
            </a:r>
            <a:endParaRPr lang="en-GB" sz="1800" i="1">
              <a:solidFill>
                <a:schemeClr val="tx1"/>
              </a:solidFill>
              <a:latin typeface="Arial Nova" panose="020B0504020202020204" pitchFamily="34" charset="0"/>
            </a:endParaRPr>
          </a:p>
        </c:rich>
      </c:tx>
      <c:layout>
        <c:manualLayout>
          <c:xMode val="edge"/>
          <c:yMode val="edge"/>
          <c:x val="2.6554470056936712E-2"/>
          <c:y val="2.3624698413052737E-2"/>
        </c:manualLayout>
      </c:layout>
      <c:overlay val="0"/>
      <c:spPr>
        <a:noFill/>
        <a:ln>
          <a:noFill/>
        </a:ln>
        <a:effectLst/>
      </c:spPr>
      <c:txPr>
        <a:bodyPr rot="0" spcFirstLastPara="1" vertOverflow="ellipsis" vert="horz" wrap="square" anchor="ctr" anchorCtr="1"/>
        <a:lstStyle/>
        <a:p>
          <a:pPr algn="l">
            <a:defRPr sz="1100" b="0" i="0" u="none" strike="noStrike" kern="1200" spc="0" baseline="0">
              <a:solidFill>
                <a:schemeClr val="tx1"/>
              </a:solidFill>
              <a:latin typeface="Arial Nova" panose="020B0504020202020204" pitchFamily="34" charset="0"/>
              <a:ea typeface="+mn-ea"/>
              <a:cs typeface="+mn-cs"/>
            </a:defRPr>
          </a:pPr>
          <a:endParaRPr lang="en-US"/>
        </a:p>
      </c:txPr>
    </c:title>
    <c:autoTitleDeleted val="0"/>
    <c:plotArea>
      <c:layout/>
      <c:barChart>
        <c:barDir val="bar"/>
        <c:grouping val="percentStacked"/>
        <c:varyColors val="0"/>
        <c:ser>
          <c:idx val="0"/>
          <c:order val="0"/>
          <c:tx>
            <c:strRef>
              <c:f>'5) Dashboard'!$CJ$44</c:f>
              <c:strCache>
                <c:ptCount val="1"/>
                <c:pt idx="0">
                  <c:v>Yes (in %)</c:v>
                </c:pt>
              </c:strCache>
            </c:strRef>
          </c:tx>
          <c:spPr>
            <a:solidFill>
              <a:srgbClr val="FF939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solidFill>
                    <a:latin typeface="Arial Nova" panose="020B0504020202020204" pitchFamily="34" charset="0"/>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'5) Dashboard'!$CI$45:$CI$50</c:f>
              <c:strCache>
                <c:ptCount val="6"/>
                <c:pt idx="0">
                  <c:v>You were worried you would not have enough food to eat?</c:v>
                </c:pt>
                <c:pt idx="1">
                  <c:v>You were unable to eat healthy and nutritious food?</c:v>
                </c:pt>
                <c:pt idx="2">
                  <c:v>You ate only a few kinds of food?</c:v>
                </c:pt>
                <c:pt idx="3">
                  <c:v>You had to skip a meal?</c:v>
                </c:pt>
                <c:pt idx="4">
                  <c:v>You ate less than you thought you should?</c:v>
                </c:pt>
                <c:pt idx="5">
                  <c:v>Your household ran out of food?</c:v>
                </c:pt>
              </c:strCache>
            </c:strRef>
          </c:cat>
          <c:val>
            <c:numRef>
              <c:f>'5) Dashboard'!$CJ$45:$CJ$50</c:f>
              <c:numCache>
                <c:formatCode>0.0%</c:formatCode>
                <c:ptCount val="6"/>
                <c:pt idx="0">
                  <c:v>0.57499999999999996</c:v>
                </c:pt>
                <c:pt idx="1">
                  <c:v>0.7</c:v>
                </c:pt>
                <c:pt idx="2">
                  <c:v>0.7</c:v>
                </c:pt>
                <c:pt idx="3">
                  <c:v>0.72499999999999998</c:v>
                </c:pt>
                <c:pt idx="4">
                  <c:v>0.65</c:v>
                </c:pt>
                <c:pt idx="5">
                  <c:v>0.27500000000000002</c:v>
                </c:pt>
              </c:numCache>
            </c:numRef>
          </c:val>
          <c:extLst>
            <c:ext xmlns:c16="http://schemas.microsoft.com/office/drawing/2014/chart" uri="{C3380CC4-5D6E-409C-BE32-E72D297353CC}">
              <c16:uniqueId val="{00000000-E928-47C4-AB94-2B19ABA86D2B}"/>
            </c:ext>
          </c:extLst>
        </c:ser>
        <c:ser>
          <c:idx val="1"/>
          <c:order val="1"/>
          <c:tx>
            <c:strRef>
              <c:f>'5) Dashboard'!$CK$44</c:f>
              <c:strCache>
                <c:ptCount val="1"/>
                <c:pt idx="0">
                  <c:v>No (in %)</c:v>
                </c:pt>
              </c:strCache>
            </c:strRef>
          </c:tx>
          <c:spPr>
            <a:solidFill>
              <a:srgbClr val="D1E48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solidFill>
                    <a:latin typeface="Arial Nova" panose="020B0504020202020204" pitchFamily="34" charset="0"/>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'5) Dashboard'!$CI$45:$CI$50</c:f>
              <c:strCache>
                <c:ptCount val="6"/>
                <c:pt idx="0">
                  <c:v>You were worried you would not have enough food to eat?</c:v>
                </c:pt>
                <c:pt idx="1">
                  <c:v>You were unable to eat healthy and nutritious food?</c:v>
                </c:pt>
                <c:pt idx="2">
                  <c:v>You ate only a few kinds of food?</c:v>
                </c:pt>
                <c:pt idx="3">
                  <c:v>You had to skip a meal?</c:v>
                </c:pt>
                <c:pt idx="4">
                  <c:v>You ate less than you thought you should?</c:v>
                </c:pt>
                <c:pt idx="5">
                  <c:v>Your household ran out of food?</c:v>
                </c:pt>
              </c:strCache>
            </c:strRef>
          </c:cat>
          <c:val>
            <c:numRef>
              <c:f>'5) Dashboard'!$CK$45:$CK$50</c:f>
              <c:numCache>
                <c:formatCode>0.0%</c:formatCode>
                <c:ptCount val="6"/>
                <c:pt idx="0">
                  <c:v>0.42499999999999999</c:v>
                </c:pt>
                <c:pt idx="1">
                  <c:v>0.3</c:v>
                </c:pt>
                <c:pt idx="2">
                  <c:v>0.3</c:v>
                </c:pt>
                <c:pt idx="3">
                  <c:v>0.27500000000000002</c:v>
                </c:pt>
                <c:pt idx="4">
                  <c:v>0.35</c:v>
                </c:pt>
                <c:pt idx="5">
                  <c:v>0.7</c:v>
                </c:pt>
              </c:numCache>
            </c:numRef>
          </c:val>
          <c:extLst>
            <c:ext xmlns:c16="http://schemas.microsoft.com/office/drawing/2014/chart" uri="{C3380CC4-5D6E-409C-BE32-E72D297353CC}">
              <c16:uniqueId val="{00000001-E928-47C4-AB94-2B19ABA86D2B}"/>
            </c:ext>
          </c:extLst>
        </c:ser>
        <c:ser>
          <c:idx val="2"/>
          <c:order val="2"/>
          <c:tx>
            <c:strRef>
              <c:f>'5) Dashboard'!$CL$44</c:f>
              <c:strCache>
                <c:ptCount val="1"/>
                <c:pt idx="0">
                  <c:v>Don't know/no answer (in %)</c:v>
                </c:pt>
              </c:strCache>
            </c:strRef>
          </c:tx>
          <c:spPr>
            <a:solidFill>
              <a:schemeClr val="bg2">
                <a:lumMod val="75000"/>
              </a:schemeClr>
            </a:solidFill>
            <a:ln>
              <a:noFill/>
            </a:ln>
            <a:effectLst/>
          </c:spPr>
          <c:invertIfNegative val="0"/>
          <c:cat>
            <c:strRef>
              <c:f>'5) Dashboard'!$CI$45:$CI$50</c:f>
              <c:strCache>
                <c:ptCount val="6"/>
                <c:pt idx="0">
                  <c:v>You were worried you would not have enough food to eat?</c:v>
                </c:pt>
                <c:pt idx="1">
                  <c:v>You were unable to eat healthy and nutritious food?</c:v>
                </c:pt>
                <c:pt idx="2">
                  <c:v>You ate only a few kinds of food?</c:v>
                </c:pt>
                <c:pt idx="3">
                  <c:v>You had to skip a meal?</c:v>
                </c:pt>
                <c:pt idx="4">
                  <c:v>You ate less than you thought you should?</c:v>
                </c:pt>
                <c:pt idx="5">
                  <c:v>Your household ran out of food?</c:v>
                </c:pt>
              </c:strCache>
            </c:strRef>
          </c:cat>
          <c:val>
            <c:numRef>
              <c:f>'5) Dashboard'!$CL$45:$CL$50</c:f>
              <c:numCache>
                <c:formatCode>0%</c:formatCode>
                <c:ptCount val="6"/>
              </c:numCache>
            </c:numRef>
          </c:val>
          <c:extLst>
            <c:ext xmlns:c16="http://schemas.microsoft.com/office/drawing/2014/chart" uri="{C3380CC4-5D6E-409C-BE32-E72D297353CC}">
              <c16:uniqueId val="{00000002-E928-47C4-AB94-2B19ABA86D2B}"/>
            </c:ext>
          </c:extLst>
        </c:ser>
        <c:dLbls>
          <c:showLegendKey val="0"/>
          <c:showVal val="0"/>
          <c:showCatName val="0"/>
          <c:showSerName val="0"/>
          <c:showPercent val="0"/>
          <c:showBubbleSize val="0"/>
        </c:dLbls>
        <c:gapWidth val="63"/>
        <c:overlap val="100"/>
        <c:axId val="1207917535"/>
        <c:axId val="1207926655"/>
      </c:barChart>
      <c:catAx>
        <c:axId val="1207917535"/>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Arial Nova" panose="020B0504020202020204" pitchFamily="34" charset="0"/>
                <a:ea typeface="+mn-ea"/>
                <a:cs typeface="+mn-cs"/>
              </a:defRPr>
            </a:pPr>
            <a:endParaRPr lang="en-US"/>
          </a:p>
        </c:txPr>
        <c:crossAx val="1207926655"/>
        <c:crosses val="autoZero"/>
        <c:auto val="1"/>
        <c:lblAlgn val="ctr"/>
        <c:lblOffset val="100"/>
        <c:noMultiLvlLbl val="0"/>
      </c:catAx>
      <c:valAx>
        <c:axId val="1207926655"/>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Arial Nova" panose="020B0504020202020204" pitchFamily="34" charset="0"/>
                <a:ea typeface="+mn-ea"/>
                <a:cs typeface="+mn-cs"/>
              </a:defRPr>
            </a:pPr>
            <a:endParaRPr lang="en-US"/>
          </a:p>
        </c:txPr>
        <c:crossAx val="120791753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Arial Nova" panose="020B0504020202020204" pitchFamily="34" charset="0"/>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a:defRPr sz="1100" b="0" i="0" u="none" strike="noStrike" kern="1200" spc="0" baseline="0">
                <a:solidFill>
                  <a:schemeClr val="tx1"/>
                </a:solidFill>
                <a:latin typeface="Arial Nova" panose="020B0504020202020204" pitchFamily="34" charset="0"/>
                <a:ea typeface="+mn-ea"/>
                <a:cs typeface="+mn-cs"/>
              </a:defRPr>
            </a:pPr>
            <a:r>
              <a:rPr lang="en-US" sz="1200" b="1" i="0" u="none" strike="noStrike" kern="1200" spc="0" baseline="0" dirty="0">
                <a:solidFill>
                  <a:schemeClr val="tx1"/>
                </a:solidFill>
                <a:latin typeface="Arial Nova" panose="020B0504020202020204" pitchFamily="34" charset="0"/>
              </a:rPr>
              <a:t>Decent Housing Survey</a:t>
            </a:r>
          </a:p>
          <a:p>
            <a:pPr algn="l">
              <a:defRPr sz="1100">
                <a:solidFill>
                  <a:schemeClr val="tx1"/>
                </a:solidFill>
                <a:latin typeface="Arial Nova" panose="020B0504020202020204" pitchFamily="34" charset="0"/>
              </a:defRPr>
            </a:pPr>
            <a:r>
              <a:rPr lang="en-US" sz="1100" b="0" i="1" u="none" strike="noStrike" kern="1200" spc="0" baseline="0" dirty="0">
                <a:solidFill>
                  <a:sysClr val="windowText" lastClr="000000"/>
                </a:solidFill>
                <a:latin typeface="Arial Nova" panose="020B0504020202020204" pitchFamily="34" charset="0"/>
              </a:rPr>
              <a:t>Regarding your housing situation would you consider you, and your household, have…</a:t>
            </a:r>
            <a:endParaRPr lang="en-GB" sz="1800" i="1">
              <a:solidFill>
                <a:schemeClr val="tx1"/>
              </a:solidFill>
              <a:latin typeface="Arial Nova" panose="020B0504020202020204" pitchFamily="34" charset="0"/>
            </a:endParaRPr>
          </a:p>
        </c:rich>
      </c:tx>
      <c:layout>
        <c:manualLayout>
          <c:xMode val="edge"/>
          <c:yMode val="edge"/>
          <c:x val="2.6554470056936712E-2"/>
          <c:y val="2.3624698413052737E-2"/>
        </c:manualLayout>
      </c:layout>
      <c:overlay val="0"/>
      <c:spPr>
        <a:noFill/>
        <a:ln>
          <a:noFill/>
        </a:ln>
        <a:effectLst/>
      </c:spPr>
      <c:txPr>
        <a:bodyPr rot="0" spcFirstLastPara="1" vertOverflow="ellipsis" vert="horz" wrap="square" anchor="ctr" anchorCtr="1"/>
        <a:lstStyle/>
        <a:p>
          <a:pPr algn="l">
            <a:defRPr sz="1100" b="0" i="0" u="none" strike="noStrike" kern="1200" spc="0" baseline="0">
              <a:solidFill>
                <a:schemeClr val="tx1"/>
              </a:solidFill>
              <a:latin typeface="Arial Nova" panose="020B0504020202020204" pitchFamily="34" charset="0"/>
              <a:ea typeface="+mn-ea"/>
              <a:cs typeface="+mn-cs"/>
            </a:defRPr>
          </a:pPr>
          <a:endParaRPr lang="en-US"/>
        </a:p>
      </c:txPr>
    </c:title>
    <c:autoTitleDeleted val="0"/>
    <c:plotArea>
      <c:layout/>
      <c:barChart>
        <c:barDir val="bar"/>
        <c:grouping val="percentStacked"/>
        <c:varyColors val="0"/>
        <c:ser>
          <c:idx val="0"/>
          <c:order val="0"/>
          <c:tx>
            <c:strRef>
              <c:f>'5) Dashboard'!$CJ$44</c:f>
              <c:strCache>
                <c:ptCount val="1"/>
                <c:pt idx="0">
                  <c:v>Yes (in %)</c:v>
                </c:pt>
              </c:strCache>
            </c:strRef>
          </c:tx>
          <c:spPr>
            <a:solidFill>
              <a:srgbClr val="FF939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solidFill>
                    <a:latin typeface="Arial Nova" panose="020B0504020202020204" pitchFamily="34" charset="0"/>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'5) Dashboard'!$CI$60:$CI$67</c:f>
              <c:strCache>
                <c:ptCount val="8"/>
                <c:pt idx="0">
                  <c:v>House built with aceptable materials</c:v>
                </c:pt>
                <c:pt idx="1">
                  <c:v>Access to electricity</c:v>
                </c:pt>
                <c:pt idx="2">
                  <c:v>Access to light in each room of your house</c:v>
                </c:pt>
                <c:pt idx="3">
                  <c:v>Ventilation in each room of your house</c:v>
                </c:pt>
                <c:pt idx="4">
                  <c:v>Access to safe sanitation</c:v>
                </c:pt>
                <c:pt idx="5">
                  <c:v>Sufficient living space</c:v>
                </c:pt>
                <c:pt idx="6">
                  <c:v>Sufficient bedroom space</c:v>
                </c:pt>
                <c:pt idx="7">
                  <c:v>Safe outside environment</c:v>
                </c:pt>
              </c:strCache>
            </c:strRef>
          </c:cat>
          <c:val>
            <c:numRef>
              <c:f>'5) Dashboard'!$CJ$60:$CJ$67</c:f>
              <c:numCache>
                <c:formatCode>0.0%</c:formatCode>
                <c:ptCount val="8"/>
                <c:pt idx="0">
                  <c:v>0.625</c:v>
                </c:pt>
                <c:pt idx="1">
                  <c:v>0.625</c:v>
                </c:pt>
                <c:pt idx="2">
                  <c:v>0.52500000000000002</c:v>
                </c:pt>
                <c:pt idx="3">
                  <c:v>0.5</c:v>
                </c:pt>
                <c:pt idx="4">
                  <c:v>0.6</c:v>
                </c:pt>
                <c:pt idx="5">
                  <c:v>0.57499999999999996</c:v>
                </c:pt>
                <c:pt idx="6">
                  <c:v>0.5</c:v>
                </c:pt>
                <c:pt idx="7">
                  <c:v>0.52500000000000002</c:v>
                </c:pt>
              </c:numCache>
            </c:numRef>
          </c:val>
          <c:extLst>
            <c:ext xmlns:c16="http://schemas.microsoft.com/office/drawing/2014/chart" uri="{C3380CC4-5D6E-409C-BE32-E72D297353CC}">
              <c16:uniqueId val="{00000000-23CB-4736-B82C-FA37B5675F8C}"/>
            </c:ext>
          </c:extLst>
        </c:ser>
        <c:ser>
          <c:idx val="1"/>
          <c:order val="1"/>
          <c:tx>
            <c:strRef>
              <c:f>'5) Dashboard'!$CK$44</c:f>
              <c:strCache>
                <c:ptCount val="1"/>
                <c:pt idx="0">
                  <c:v>No (in %)</c:v>
                </c:pt>
              </c:strCache>
            </c:strRef>
          </c:tx>
          <c:spPr>
            <a:solidFill>
              <a:srgbClr val="D1E48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solidFill>
                    <a:latin typeface="Arial Nova" panose="020B0504020202020204" pitchFamily="34" charset="0"/>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'5) Dashboard'!$CI$60:$CI$67</c:f>
              <c:strCache>
                <c:ptCount val="8"/>
                <c:pt idx="0">
                  <c:v>House built with aceptable materials</c:v>
                </c:pt>
                <c:pt idx="1">
                  <c:v>Access to electricity</c:v>
                </c:pt>
                <c:pt idx="2">
                  <c:v>Access to light in each room of your house</c:v>
                </c:pt>
                <c:pt idx="3">
                  <c:v>Ventilation in each room of your house</c:v>
                </c:pt>
                <c:pt idx="4">
                  <c:v>Access to safe sanitation</c:v>
                </c:pt>
                <c:pt idx="5">
                  <c:v>Sufficient living space</c:v>
                </c:pt>
                <c:pt idx="6">
                  <c:v>Sufficient bedroom space</c:v>
                </c:pt>
                <c:pt idx="7">
                  <c:v>Safe outside environment</c:v>
                </c:pt>
              </c:strCache>
            </c:strRef>
          </c:cat>
          <c:val>
            <c:numRef>
              <c:f>'5) Dashboard'!$CK$60:$CK$67</c:f>
              <c:numCache>
                <c:formatCode>0.0%</c:formatCode>
                <c:ptCount val="8"/>
                <c:pt idx="0">
                  <c:v>0.375</c:v>
                </c:pt>
                <c:pt idx="1">
                  <c:v>0.375</c:v>
                </c:pt>
                <c:pt idx="2">
                  <c:v>0.47499999999999998</c:v>
                </c:pt>
                <c:pt idx="3">
                  <c:v>0.5</c:v>
                </c:pt>
                <c:pt idx="4">
                  <c:v>0.4</c:v>
                </c:pt>
                <c:pt idx="5">
                  <c:v>0.42499999999999999</c:v>
                </c:pt>
                <c:pt idx="6">
                  <c:v>0.5</c:v>
                </c:pt>
                <c:pt idx="7">
                  <c:v>0.42499999999999999</c:v>
                </c:pt>
              </c:numCache>
            </c:numRef>
          </c:val>
          <c:extLst>
            <c:ext xmlns:c16="http://schemas.microsoft.com/office/drawing/2014/chart" uri="{C3380CC4-5D6E-409C-BE32-E72D297353CC}">
              <c16:uniqueId val="{00000001-23CB-4736-B82C-FA37B5675F8C}"/>
            </c:ext>
          </c:extLst>
        </c:ser>
        <c:ser>
          <c:idx val="2"/>
          <c:order val="2"/>
          <c:tx>
            <c:strRef>
              <c:f>'5) Dashboard'!$CL$44</c:f>
              <c:strCache>
                <c:ptCount val="1"/>
                <c:pt idx="0">
                  <c:v>Don't know/no answer (in %)</c:v>
                </c:pt>
              </c:strCache>
            </c:strRef>
          </c:tx>
          <c:spPr>
            <a:solidFill>
              <a:schemeClr val="bg2">
                <a:lumMod val="75000"/>
              </a:schemeClr>
            </a:solidFill>
            <a:ln>
              <a:noFill/>
            </a:ln>
            <a:effectLst/>
          </c:spPr>
          <c:invertIfNegative val="0"/>
          <c:cat>
            <c:strRef>
              <c:f>'5) Dashboard'!$CI$60:$CI$67</c:f>
              <c:strCache>
                <c:ptCount val="8"/>
                <c:pt idx="0">
                  <c:v>House built with aceptable materials</c:v>
                </c:pt>
                <c:pt idx="1">
                  <c:v>Access to electricity</c:v>
                </c:pt>
                <c:pt idx="2">
                  <c:v>Access to light in each room of your house</c:v>
                </c:pt>
                <c:pt idx="3">
                  <c:v>Ventilation in each room of your house</c:v>
                </c:pt>
                <c:pt idx="4">
                  <c:v>Access to safe sanitation</c:v>
                </c:pt>
                <c:pt idx="5">
                  <c:v>Sufficient living space</c:v>
                </c:pt>
                <c:pt idx="6">
                  <c:v>Sufficient bedroom space</c:v>
                </c:pt>
                <c:pt idx="7">
                  <c:v>Safe outside environment</c:v>
                </c:pt>
              </c:strCache>
            </c:strRef>
          </c:cat>
          <c:val>
            <c:numRef>
              <c:f>'5) Dashboard'!$CL$60:$CL$67</c:f>
              <c:numCache>
                <c:formatCode>0.0%</c:formatCode>
                <c:ptCount val="8"/>
                <c:pt idx="7">
                  <c:v>0.05</c:v>
                </c:pt>
              </c:numCache>
            </c:numRef>
          </c:val>
          <c:extLst>
            <c:ext xmlns:c16="http://schemas.microsoft.com/office/drawing/2014/chart" uri="{C3380CC4-5D6E-409C-BE32-E72D297353CC}">
              <c16:uniqueId val="{00000002-23CB-4736-B82C-FA37B5675F8C}"/>
            </c:ext>
          </c:extLst>
        </c:ser>
        <c:dLbls>
          <c:showLegendKey val="0"/>
          <c:showVal val="0"/>
          <c:showCatName val="0"/>
          <c:showSerName val="0"/>
          <c:showPercent val="0"/>
          <c:showBubbleSize val="0"/>
        </c:dLbls>
        <c:gapWidth val="63"/>
        <c:overlap val="100"/>
        <c:axId val="1207917535"/>
        <c:axId val="1207926655"/>
      </c:barChart>
      <c:catAx>
        <c:axId val="1207917535"/>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Arial Nova" panose="020B0504020202020204" pitchFamily="34" charset="0"/>
                <a:ea typeface="+mn-ea"/>
                <a:cs typeface="+mn-cs"/>
              </a:defRPr>
            </a:pPr>
            <a:endParaRPr lang="en-US"/>
          </a:p>
        </c:txPr>
        <c:crossAx val="1207926655"/>
        <c:crosses val="autoZero"/>
        <c:auto val="1"/>
        <c:lblAlgn val="ctr"/>
        <c:lblOffset val="100"/>
        <c:noMultiLvlLbl val="0"/>
      </c:catAx>
      <c:valAx>
        <c:axId val="1207926655"/>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Arial Nova" panose="020B0504020202020204" pitchFamily="34" charset="0"/>
                <a:ea typeface="+mn-ea"/>
                <a:cs typeface="+mn-cs"/>
              </a:defRPr>
            </a:pPr>
            <a:endParaRPr lang="en-US"/>
          </a:p>
        </c:txPr>
        <c:crossAx val="120791753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Arial Nova" panose="020B0504020202020204" pitchFamily="34" charset="0"/>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withinLinearReversed" id="24">
  <a:schemeClr val="accent4"/>
</cs:colorStyle>
</file>

<file path=xl/charts/colors5.xml><?xml version="1.0" encoding="utf-8"?>
<cs:colorStyle xmlns:cs="http://schemas.microsoft.com/office/drawing/2012/chartStyle" xmlns:a="http://schemas.openxmlformats.org/drawingml/2006/main" meth="withinLinearReversed" id="26">
  <a:schemeClr val="accent6"/>
</cs:colorStyle>
</file>

<file path=xl/charts/colors6.xml><?xml version="1.0" encoding="utf-8"?>
<cs:colorStyle xmlns:cs="http://schemas.microsoft.com/office/drawing/2012/chartStyle" xmlns:a="http://schemas.openxmlformats.org/drawingml/2006/main" meth="withinLinear" id="15">
  <a:schemeClr val="accent2"/>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1">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ap="none" spc="0" normalizeH="0" baseline="0"/>
  </cs:categoryAxis>
  <cs:chartArea>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spPr>
      <a:pattFill prst="ltDnDiag">
        <a:fgClr>
          <a:schemeClr val="dk1">
            <a:lumMod val="15000"/>
            <a:lumOff val="85000"/>
          </a:schemeClr>
        </a:fgClr>
        <a:bgClr>
          <a:schemeClr val="lt1"/>
        </a:bgClr>
      </a:pattFill>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pattFill prst="ltDnDiag">
        <a:fgClr>
          <a:schemeClr val="dk1">
            <a:lumMod val="15000"/>
            <a:lumOff val="85000"/>
          </a:schemeClr>
        </a:fgClr>
        <a:bgClr>
          <a:schemeClr val="lt1"/>
        </a:bgClr>
      </a:pattFill>
    </cs:spPr>
  </cs:plotArea>
  <cs:plotArea3D>
    <cs:lnRef idx="0"/>
    <cs:fillRef idx="0"/>
    <cs:effectRef idx="0"/>
    <cs:fontRef idx="minor">
      <a:schemeClr val="dk1"/>
    </cs:fontRef>
    <cs:spPr>
      <a:solidFill>
        <a:schemeClr val="lt1"/>
      </a:solidFill>
    </cs:spPr>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cap="none"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spPr>
      <a:pattFill prst="ltDnDiag">
        <a:fgClr>
          <a:schemeClr val="dk1">
            <a:lumMod val="15000"/>
            <a:lumOff val="85000"/>
          </a:schemeClr>
        </a:fgClr>
        <a:bgClr>
          <a:schemeClr val="lt1"/>
        </a:bgClr>
      </a:pattFill>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2</xdr:col>
      <xdr:colOff>59054</xdr:colOff>
      <xdr:row>10</xdr:row>
      <xdr:rowOff>66675</xdr:rowOff>
    </xdr:from>
    <xdr:to>
      <xdr:col>16</xdr:col>
      <xdr:colOff>517071</xdr:colOff>
      <xdr:row>34</xdr:row>
      <xdr:rowOff>97155</xdr:rowOff>
    </xdr:to>
    <xdr:graphicFrame macro="">
      <xdr:nvGraphicFramePr>
        <xdr:cNvPr id="2" name="Chart 1">
          <a:extLst>
            <a:ext uri="{FF2B5EF4-FFF2-40B4-BE49-F238E27FC236}">
              <a16:creationId xmlns:a16="http://schemas.microsoft.com/office/drawing/2014/main" id="{AF095F28-40AB-4028-9EED-491CAACD09B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20</xdr:col>
      <xdr:colOff>22413</xdr:colOff>
      <xdr:row>19</xdr:row>
      <xdr:rowOff>0</xdr:rowOff>
    </xdr:from>
    <xdr:to>
      <xdr:col>25</xdr:col>
      <xdr:colOff>449036</xdr:colOff>
      <xdr:row>34</xdr:row>
      <xdr:rowOff>15240</xdr:rowOff>
    </xdr:to>
    <xdr:graphicFrame macro="">
      <xdr:nvGraphicFramePr>
        <xdr:cNvPr id="3" name="Chart 2">
          <a:extLst>
            <a:ext uri="{FF2B5EF4-FFF2-40B4-BE49-F238E27FC236}">
              <a16:creationId xmlns:a16="http://schemas.microsoft.com/office/drawing/2014/main" id="{38C78F04-0B0C-4B12-BF8E-19042B5DD24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43</xdr:col>
      <xdr:colOff>437195</xdr:colOff>
      <xdr:row>10</xdr:row>
      <xdr:rowOff>129540</xdr:rowOff>
    </xdr:from>
    <xdr:to>
      <xdr:col>52</xdr:col>
      <xdr:colOff>581024</xdr:colOff>
      <xdr:row>34</xdr:row>
      <xdr:rowOff>95250</xdr:rowOff>
    </xdr:to>
    <xdr:graphicFrame macro="">
      <xdr:nvGraphicFramePr>
        <xdr:cNvPr id="4" name="Chart 3">
          <a:extLst>
            <a:ext uri="{FF2B5EF4-FFF2-40B4-BE49-F238E27FC236}">
              <a16:creationId xmlns:a16="http://schemas.microsoft.com/office/drawing/2014/main" id="{E632843A-A4A8-4B0F-B103-6AF7062179B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56</xdr:col>
      <xdr:colOff>54430</xdr:colOff>
      <xdr:row>14</xdr:row>
      <xdr:rowOff>53506</xdr:rowOff>
    </xdr:from>
    <xdr:to>
      <xdr:col>60</xdr:col>
      <xdr:colOff>462644</xdr:colOff>
      <xdr:row>33</xdr:row>
      <xdr:rowOff>55243</xdr:rowOff>
    </xdr:to>
    <xdr:graphicFrame macro="">
      <xdr:nvGraphicFramePr>
        <xdr:cNvPr id="5" name="Chart 4">
          <a:extLst>
            <a:ext uri="{FF2B5EF4-FFF2-40B4-BE49-F238E27FC236}">
              <a16:creationId xmlns:a16="http://schemas.microsoft.com/office/drawing/2014/main" id="{B46113A7-8BB7-48B8-8168-306F9ABA51D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61</xdr:col>
      <xdr:colOff>31841</xdr:colOff>
      <xdr:row>14</xdr:row>
      <xdr:rowOff>57599</xdr:rowOff>
    </xdr:from>
    <xdr:to>
      <xdr:col>65</xdr:col>
      <xdr:colOff>394607</xdr:colOff>
      <xdr:row>33</xdr:row>
      <xdr:rowOff>57147</xdr:rowOff>
    </xdr:to>
    <xdr:graphicFrame macro="">
      <xdr:nvGraphicFramePr>
        <xdr:cNvPr id="6" name="Chart 5">
          <a:extLst>
            <a:ext uri="{FF2B5EF4-FFF2-40B4-BE49-F238E27FC236}">
              <a16:creationId xmlns:a16="http://schemas.microsoft.com/office/drawing/2014/main" id="{C297300A-E343-401A-AF67-BE5FEE5FF77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65</xdr:col>
      <xdr:colOff>607695</xdr:colOff>
      <xdr:row>14</xdr:row>
      <xdr:rowOff>57150</xdr:rowOff>
    </xdr:from>
    <xdr:to>
      <xdr:col>70</xdr:col>
      <xdr:colOff>449036</xdr:colOff>
      <xdr:row>33</xdr:row>
      <xdr:rowOff>74293</xdr:rowOff>
    </xdr:to>
    <xdr:graphicFrame macro="">
      <xdr:nvGraphicFramePr>
        <xdr:cNvPr id="7" name="Chart 6">
          <a:extLst>
            <a:ext uri="{FF2B5EF4-FFF2-40B4-BE49-F238E27FC236}">
              <a16:creationId xmlns:a16="http://schemas.microsoft.com/office/drawing/2014/main" id="{6552D1E0-D675-44C8-8D78-8F64BE82F3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74</xdr:col>
      <xdr:colOff>2721</xdr:colOff>
      <xdr:row>11</xdr:row>
      <xdr:rowOff>9525</xdr:rowOff>
    </xdr:from>
    <xdr:to>
      <xdr:col>83</xdr:col>
      <xdr:colOff>149678</xdr:colOff>
      <xdr:row>31</xdr:row>
      <xdr:rowOff>76200</xdr:rowOff>
    </xdr:to>
    <xdr:graphicFrame macro="">
      <xdr:nvGraphicFramePr>
        <xdr:cNvPr id="8" name="Chart 7">
          <a:extLst>
            <a:ext uri="{FF2B5EF4-FFF2-40B4-BE49-F238E27FC236}">
              <a16:creationId xmlns:a16="http://schemas.microsoft.com/office/drawing/2014/main" id="{0891D1F8-9E8E-43D4-8777-CCD18387B09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83</xdr:col>
      <xdr:colOff>287928</xdr:colOff>
      <xdr:row>11</xdr:row>
      <xdr:rowOff>13397</xdr:rowOff>
    </xdr:from>
    <xdr:to>
      <xdr:col>92</xdr:col>
      <xdr:colOff>381000</xdr:colOff>
      <xdr:row>31</xdr:row>
      <xdr:rowOff>81643</xdr:rowOff>
    </xdr:to>
    <xdr:graphicFrame macro="">
      <xdr:nvGraphicFramePr>
        <xdr:cNvPr id="9" name="Chart 8">
          <a:extLst>
            <a:ext uri="{FF2B5EF4-FFF2-40B4-BE49-F238E27FC236}">
              <a16:creationId xmlns:a16="http://schemas.microsoft.com/office/drawing/2014/main" id="{5DA04DBC-EAAA-48FC-952D-8F948573945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72</xdr:col>
      <xdr:colOff>612320</xdr:colOff>
      <xdr:row>1</xdr:row>
      <xdr:rowOff>54427</xdr:rowOff>
    </xdr:from>
    <xdr:to>
      <xdr:col>75</xdr:col>
      <xdr:colOff>224043</xdr:colOff>
      <xdr:row>1</xdr:row>
      <xdr:rowOff>187779</xdr:rowOff>
    </xdr:to>
    <xdr:sp macro="" textlink="">
      <xdr:nvSpPr>
        <xdr:cNvPr id="10" name="Trapezoid 9">
          <a:extLst>
            <a:ext uri="{FF2B5EF4-FFF2-40B4-BE49-F238E27FC236}">
              <a16:creationId xmlns:a16="http://schemas.microsoft.com/office/drawing/2014/main" id="{8F9B9507-A18A-4174-82D1-74DA5CF81C0F}"/>
            </a:ext>
          </a:extLst>
        </xdr:cNvPr>
        <xdr:cNvSpPr/>
      </xdr:nvSpPr>
      <xdr:spPr>
        <a:xfrm>
          <a:off x="41922245" y="143962"/>
          <a:ext cx="990943" cy="120017"/>
        </a:xfrm>
        <a:prstGeom prst="trapezoid">
          <a:avLst>
            <a:gd name="adj" fmla="val 48214"/>
          </a:avLst>
        </a:prstGeom>
        <a:solidFill>
          <a:srgbClr val="00146D"/>
        </a:solidFill>
        <a:ln w="19050" cap="flat" cmpd="sng" algn="ctr">
          <a:noFill/>
          <a:prstDash val="solid"/>
          <a:miter lim="800000"/>
        </a:ln>
        <a:effectLst/>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rgbClr val="FFFFFF"/>
              </a:solidFill>
              <a:latin typeface="Arial Nova"/>
            </a:defRPr>
          </a:lvl1pPr>
          <a:lvl2pPr marL="457200" algn="l" defTabSz="914400" rtl="0" eaLnBrk="1" latinLnBrk="0" hangingPunct="1">
            <a:defRPr sz="1800" kern="1200">
              <a:solidFill>
                <a:srgbClr val="FFFFFF"/>
              </a:solidFill>
              <a:latin typeface="Arial Nova"/>
            </a:defRPr>
          </a:lvl2pPr>
          <a:lvl3pPr marL="914400" algn="l" defTabSz="914400" rtl="0" eaLnBrk="1" latinLnBrk="0" hangingPunct="1">
            <a:defRPr sz="1800" kern="1200">
              <a:solidFill>
                <a:srgbClr val="FFFFFF"/>
              </a:solidFill>
              <a:latin typeface="Arial Nova"/>
            </a:defRPr>
          </a:lvl3pPr>
          <a:lvl4pPr marL="1371600" algn="l" defTabSz="914400" rtl="0" eaLnBrk="1" latinLnBrk="0" hangingPunct="1">
            <a:defRPr sz="1800" kern="1200">
              <a:solidFill>
                <a:srgbClr val="FFFFFF"/>
              </a:solidFill>
              <a:latin typeface="Arial Nova"/>
            </a:defRPr>
          </a:lvl4pPr>
          <a:lvl5pPr marL="1828800" algn="l" defTabSz="914400" rtl="0" eaLnBrk="1" latinLnBrk="0" hangingPunct="1">
            <a:defRPr sz="1800" kern="1200">
              <a:solidFill>
                <a:srgbClr val="FFFFFF"/>
              </a:solidFill>
              <a:latin typeface="Arial Nova"/>
            </a:defRPr>
          </a:lvl5pPr>
          <a:lvl6pPr marL="2286000" algn="l" defTabSz="914400" rtl="0" eaLnBrk="1" latinLnBrk="0" hangingPunct="1">
            <a:defRPr sz="1800" kern="1200">
              <a:solidFill>
                <a:srgbClr val="FFFFFF"/>
              </a:solidFill>
              <a:latin typeface="Arial Nova"/>
            </a:defRPr>
          </a:lvl6pPr>
          <a:lvl7pPr marL="2743200" algn="l" defTabSz="914400" rtl="0" eaLnBrk="1" latinLnBrk="0" hangingPunct="1">
            <a:defRPr sz="1800" kern="1200">
              <a:solidFill>
                <a:srgbClr val="FFFFFF"/>
              </a:solidFill>
              <a:latin typeface="Arial Nova"/>
            </a:defRPr>
          </a:lvl7pPr>
          <a:lvl8pPr marL="3200400" algn="l" defTabSz="914400" rtl="0" eaLnBrk="1" latinLnBrk="0" hangingPunct="1">
            <a:defRPr sz="1800" kern="1200">
              <a:solidFill>
                <a:srgbClr val="FFFFFF"/>
              </a:solidFill>
              <a:latin typeface="Arial Nova"/>
            </a:defRPr>
          </a:lvl8pPr>
          <a:lvl9pPr marL="3657600" algn="l" defTabSz="914400" rtl="0" eaLnBrk="1" latinLnBrk="0" hangingPunct="1">
            <a:defRPr sz="1800" kern="1200">
              <a:solidFill>
                <a:srgbClr val="FFFFFF"/>
              </a:solidFill>
              <a:latin typeface="Arial Nova"/>
            </a:defRPr>
          </a:lvl9pPr>
        </a:lstStyle>
        <a:p>
          <a:pPr algn="ctr"/>
          <a:endParaRPr lang="en-US"/>
        </a:p>
      </xdr:txBody>
    </xdr:sp>
    <xdr:clientData/>
  </xdr:twoCellAnchor>
  <xdr:twoCellAnchor>
    <xdr:from>
      <xdr:col>73</xdr:col>
      <xdr:colOff>67803</xdr:colOff>
      <xdr:row>1</xdr:row>
      <xdr:rowOff>54427</xdr:rowOff>
    </xdr:from>
    <xdr:to>
      <xdr:col>75</xdr:col>
      <xdr:colOff>156243</xdr:colOff>
      <xdr:row>7</xdr:row>
      <xdr:rowOff>3639</xdr:rowOff>
    </xdr:to>
    <xdr:sp macro="" textlink="">
      <xdr:nvSpPr>
        <xdr:cNvPr id="11" name="Rectangle: Top Corners Rounded 10">
          <a:extLst>
            <a:ext uri="{FF2B5EF4-FFF2-40B4-BE49-F238E27FC236}">
              <a16:creationId xmlns:a16="http://schemas.microsoft.com/office/drawing/2014/main" id="{FB353D61-B7D1-49A2-A575-674A45D57E3E}"/>
            </a:ext>
          </a:extLst>
        </xdr:cNvPr>
        <xdr:cNvSpPr/>
      </xdr:nvSpPr>
      <xdr:spPr>
        <a:xfrm flipV="1">
          <a:off x="41985423" y="143962"/>
          <a:ext cx="863775" cy="755027"/>
        </a:xfrm>
        <a:prstGeom prst="round2SameRect">
          <a:avLst>
            <a:gd name="adj1" fmla="val 50000"/>
            <a:gd name="adj2" fmla="val 0"/>
          </a:avLst>
        </a:prstGeom>
        <a:solidFill>
          <a:srgbClr val="00B0F0"/>
        </a:solidFill>
        <a:ln w="19050" cap="flat" cmpd="sng" algn="ctr">
          <a:noFill/>
          <a:prstDash val="solid"/>
          <a:miter lim="800000"/>
        </a:ln>
        <a:effectLst/>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rgbClr val="FFFFFF"/>
              </a:solidFill>
              <a:latin typeface="Arial Nova"/>
            </a:defRPr>
          </a:lvl1pPr>
          <a:lvl2pPr marL="457200" algn="l" defTabSz="914400" rtl="0" eaLnBrk="1" latinLnBrk="0" hangingPunct="1">
            <a:defRPr sz="1800" kern="1200">
              <a:solidFill>
                <a:srgbClr val="FFFFFF"/>
              </a:solidFill>
              <a:latin typeface="Arial Nova"/>
            </a:defRPr>
          </a:lvl2pPr>
          <a:lvl3pPr marL="914400" algn="l" defTabSz="914400" rtl="0" eaLnBrk="1" latinLnBrk="0" hangingPunct="1">
            <a:defRPr sz="1800" kern="1200">
              <a:solidFill>
                <a:srgbClr val="FFFFFF"/>
              </a:solidFill>
              <a:latin typeface="Arial Nova"/>
            </a:defRPr>
          </a:lvl3pPr>
          <a:lvl4pPr marL="1371600" algn="l" defTabSz="914400" rtl="0" eaLnBrk="1" latinLnBrk="0" hangingPunct="1">
            <a:defRPr sz="1800" kern="1200">
              <a:solidFill>
                <a:srgbClr val="FFFFFF"/>
              </a:solidFill>
              <a:latin typeface="Arial Nova"/>
            </a:defRPr>
          </a:lvl4pPr>
          <a:lvl5pPr marL="1828800" algn="l" defTabSz="914400" rtl="0" eaLnBrk="1" latinLnBrk="0" hangingPunct="1">
            <a:defRPr sz="1800" kern="1200">
              <a:solidFill>
                <a:srgbClr val="FFFFFF"/>
              </a:solidFill>
              <a:latin typeface="Arial Nova"/>
            </a:defRPr>
          </a:lvl5pPr>
          <a:lvl6pPr marL="2286000" algn="l" defTabSz="914400" rtl="0" eaLnBrk="1" latinLnBrk="0" hangingPunct="1">
            <a:defRPr sz="1800" kern="1200">
              <a:solidFill>
                <a:srgbClr val="FFFFFF"/>
              </a:solidFill>
              <a:latin typeface="Arial Nova"/>
            </a:defRPr>
          </a:lvl6pPr>
          <a:lvl7pPr marL="2743200" algn="l" defTabSz="914400" rtl="0" eaLnBrk="1" latinLnBrk="0" hangingPunct="1">
            <a:defRPr sz="1800" kern="1200">
              <a:solidFill>
                <a:srgbClr val="FFFFFF"/>
              </a:solidFill>
              <a:latin typeface="Arial Nova"/>
            </a:defRPr>
          </a:lvl7pPr>
          <a:lvl8pPr marL="3200400" algn="l" defTabSz="914400" rtl="0" eaLnBrk="1" latinLnBrk="0" hangingPunct="1">
            <a:defRPr sz="1800" kern="1200">
              <a:solidFill>
                <a:srgbClr val="FFFFFF"/>
              </a:solidFill>
              <a:latin typeface="Arial Nova"/>
            </a:defRPr>
          </a:lvl8pPr>
          <a:lvl9pPr marL="3657600" algn="l" defTabSz="914400" rtl="0" eaLnBrk="1" latinLnBrk="0" hangingPunct="1">
            <a:defRPr sz="1800" kern="1200">
              <a:solidFill>
                <a:srgbClr val="FFFFFF"/>
              </a:solidFill>
              <a:latin typeface="Arial Nova"/>
            </a:defRPr>
          </a:lvl9pPr>
        </a:lstStyle>
        <a:p>
          <a:pPr algn="ctr"/>
          <a:endParaRPr lang="en-US"/>
        </a:p>
      </xdr:txBody>
    </xdr:sp>
    <xdr:clientData/>
  </xdr:twoCellAnchor>
  <xdr:twoCellAnchor>
    <xdr:from>
      <xdr:col>55</xdr:col>
      <xdr:colOff>13606</xdr:colOff>
      <xdr:row>1</xdr:row>
      <xdr:rowOff>54427</xdr:rowOff>
    </xdr:from>
    <xdr:to>
      <xdr:col>57</xdr:col>
      <xdr:colOff>237650</xdr:colOff>
      <xdr:row>1</xdr:row>
      <xdr:rowOff>187779</xdr:rowOff>
    </xdr:to>
    <xdr:sp macro="" textlink="">
      <xdr:nvSpPr>
        <xdr:cNvPr id="12" name="Trapezoid 11">
          <a:extLst>
            <a:ext uri="{FF2B5EF4-FFF2-40B4-BE49-F238E27FC236}">
              <a16:creationId xmlns:a16="http://schemas.microsoft.com/office/drawing/2014/main" id="{EA010CB0-7BB2-4091-80D6-ACE283C71871}"/>
            </a:ext>
          </a:extLst>
        </xdr:cNvPr>
        <xdr:cNvSpPr/>
      </xdr:nvSpPr>
      <xdr:spPr>
        <a:xfrm>
          <a:off x="31859491" y="143962"/>
          <a:ext cx="993664" cy="120017"/>
        </a:xfrm>
        <a:prstGeom prst="trapezoid">
          <a:avLst>
            <a:gd name="adj" fmla="val 48214"/>
          </a:avLst>
        </a:prstGeom>
        <a:solidFill>
          <a:srgbClr val="00146D"/>
        </a:solidFill>
        <a:ln w="19050" cap="flat" cmpd="sng" algn="ctr">
          <a:noFill/>
          <a:prstDash val="solid"/>
          <a:miter lim="800000"/>
        </a:ln>
        <a:effectLst/>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rgbClr val="FFFFFF"/>
              </a:solidFill>
              <a:latin typeface="Arial Nova"/>
            </a:defRPr>
          </a:lvl1pPr>
          <a:lvl2pPr marL="457200" algn="l" defTabSz="914400" rtl="0" eaLnBrk="1" latinLnBrk="0" hangingPunct="1">
            <a:defRPr sz="1800" kern="1200">
              <a:solidFill>
                <a:srgbClr val="FFFFFF"/>
              </a:solidFill>
              <a:latin typeface="Arial Nova"/>
            </a:defRPr>
          </a:lvl2pPr>
          <a:lvl3pPr marL="914400" algn="l" defTabSz="914400" rtl="0" eaLnBrk="1" latinLnBrk="0" hangingPunct="1">
            <a:defRPr sz="1800" kern="1200">
              <a:solidFill>
                <a:srgbClr val="FFFFFF"/>
              </a:solidFill>
              <a:latin typeface="Arial Nova"/>
            </a:defRPr>
          </a:lvl3pPr>
          <a:lvl4pPr marL="1371600" algn="l" defTabSz="914400" rtl="0" eaLnBrk="1" latinLnBrk="0" hangingPunct="1">
            <a:defRPr sz="1800" kern="1200">
              <a:solidFill>
                <a:srgbClr val="FFFFFF"/>
              </a:solidFill>
              <a:latin typeface="Arial Nova"/>
            </a:defRPr>
          </a:lvl4pPr>
          <a:lvl5pPr marL="1828800" algn="l" defTabSz="914400" rtl="0" eaLnBrk="1" latinLnBrk="0" hangingPunct="1">
            <a:defRPr sz="1800" kern="1200">
              <a:solidFill>
                <a:srgbClr val="FFFFFF"/>
              </a:solidFill>
              <a:latin typeface="Arial Nova"/>
            </a:defRPr>
          </a:lvl5pPr>
          <a:lvl6pPr marL="2286000" algn="l" defTabSz="914400" rtl="0" eaLnBrk="1" latinLnBrk="0" hangingPunct="1">
            <a:defRPr sz="1800" kern="1200">
              <a:solidFill>
                <a:srgbClr val="FFFFFF"/>
              </a:solidFill>
              <a:latin typeface="Arial Nova"/>
            </a:defRPr>
          </a:lvl6pPr>
          <a:lvl7pPr marL="2743200" algn="l" defTabSz="914400" rtl="0" eaLnBrk="1" latinLnBrk="0" hangingPunct="1">
            <a:defRPr sz="1800" kern="1200">
              <a:solidFill>
                <a:srgbClr val="FFFFFF"/>
              </a:solidFill>
              <a:latin typeface="Arial Nova"/>
            </a:defRPr>
          </a:lvl7pPr>
          <a:lvl8pPr marL="3200400" algn="l" defTabSz="914400" rtl="0" eaLnBrk="1" latinLnBrk="0" hangingPunct="1">
            <a:defRPr sz="1800" kern="1200">
              <a:solidFill>
                <a:srgbClr val="FFFFFF"/>
              </a:solidFill>
              <a:latin typeface="Arial Nova"/>
            </a:defRPr>
          </a:lvl8pPr>
          <a:lvl9pPr marL="3657600" algn="l" defTabSz="914400" rtl="0" eaLnBrk="1" latinLnBrk="0" hangingPunct="1">
            <a:defRPr sz="1800" kern="1200">
              <a:solidFill>
                <a:srgbClr val="FFFFFF"/>
              </a:solidFill>
              <a:latin typeface="Arial Nova"/>
            </a:defRPr>
          </a:lvl9pPr>
        </a:lstStyle>
        <a:p>
          <a:pPr algn="ctr"/>
          <a:endParaRPr lang="en-US"/>
        </a:p>
      </xdr:txBody>
    </xdr:sp>
    <xdr:clientData/>
  </xdr:twoCellAnchor>
  <xdr:twoCellAnchor>
    <xdr:from>
      <xdr:col>55</xdr:col>
      <xdr:colOff>81410</xdr:colOff>
      <xdr:row>1</xdr:row>
      <xdr:rowOff>54427</xdr:rowOff>
    </xdr:from>
    <xdr:to>
      <xdr:col>57</xdr:col>
      <xdr:colOff>169850</xdr:colOff>
      <xdr:row>7</xdr:row>
      <xdr:rowOff>3639</xdr:rowOff>
    </xdr:to>
    <xdr:sp macro="" textlink="">
      <xdr:nvSpPr>
        <xdr:cNvPr id="13" name="Rectangle: Top Corners Rounded 12">
          <a:extLst>
            <a:ext uri="{FF2B5EF4-FFF2-40B4-BE49-F238E27FC236}">
              <a16:creationId xmlns:a16="http://schemas.microsoft.com/office/drawing/2014/main" id="{39699D23-41DF-4B65-868C-3192398897B9}"/>
            </a:ext>
          </a:extLst>
        </xdr:cNvPr>
        <xdr:cNvSpPr/>
      </xdr:nvSpPr>
      <xdr:spPr>
        <a:xfrm flipV="1">
          <a:off x="31925390" y="143962"/>
          <a:ext cx="861870" cy="755027"/>
        </a:xfrm>
        <a:prstGeom prst="round2SameRect">
          <a:avLst>
            <a:gd name="adj1" fmla="val 50000"/>
            <a:gd name="adj2" fmla="val 0"/>
          </a:avLst>
        </a:prstGeom>
        <a:solidFill>
          <a:srgbClr val="00B0F0"/>
        </a:solidFill>
        <a:ln w="19050" cap="flat" cmpd="sng" algn="ctr">
          <a:noFill/>
          <a:prstDash val="solid"/>
          <a:miter lim="800000"/>
        </a:ln>
        <a:effectLst/>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rgbClr val="FFFFFF"/>
              </a:solidFill>
              <a:latin typeface="Arial Nova"/>
            </a:defRPr>
          </a:lvl1pPr>
          <a:lvl2pPr marL="457200" algn="l" defTabSz="914400" rtl="0" eaLnBrk="1" latinLnBrk="0" hangingPunct="1">
            <a:defRPr sz="1800" kern="1200">
              <a:solidFill>
                <a:srgbClr val="FFFFFF"/>
              </a:solidFill>
              <a:latin typeface="Arial Nova"/>
            </a:defRPr>
          </a:lvl2pPr>
          <a:lvl3pPr marL="914400" algn="l" defTabSz="914400" rtl="0" eaLnBrk="1" latinLnBrk="0" hangingPunct="1">
            <a:defRPr sz="1800" kern="1200">
              <a:solidFill>
                <a:srgbClr val="FFFFFF"/>
              </a:solidFill>
              <a:latin typeface="Arial Nova"/>
            </a:defRPr>
          </a:lvl3pPr>
          <a:lvl4pPr marL="1371600" algn="l" defTabSz="914400" rtl="0" eaLnBrk="1" latinLnBrk="0" hangingPunct="1">
            <a:defRPr sz="1800" kern="1200">
              <a:solidFill>
                <a:srgbClr val="FFFFFF"/>
              </a:solidFill>
              <a:latin typeface="Arial Nova"/>
            </a:defRPr>
          </a:lvl4pPr>
          <a:lvl5pPr marL="1828800" algn="l" defTabSz="914400" rtl="0" eaLnBrk="1" latinLnBrk="0" hangingPunct="1">
            <a:defRPr sz="1800" kern="1200">
              <a:solidFill>
                <a:srgbClr val="FFFFFF"/>
              </a:solidFill>
              <a:latin typeface="Arial Nova"/>
            </a:defRPr>
          </a:lvl5pPr>
          <a:lvl6pPr marL="2286000" algn="l" defTabSz="914400" rtl="0" eaLnBrk="1" latinLnBrk="0" hangingPunct="1">
            <a:defRPr sz="1800" kern="1200">
              <a:solidFill>
                <a:srgbClr val="FFFFFF"/>
              </a:solidFill>
              <a:latin typeface="Arial Nova"/>
            </a:defRPr>
          </a:lvl6pPr>
          <a:lvl7pPr marL="2743200" algn="l" defTabSz="914400" rtl="0" eaLnBrk="1" latinLnBrk="0" hangingPunct="1">
            <a:defRPr sz="1800" kern="1200">
              <a:solidFill>
                <a:srgbClr val="FFFFFF"/>
              </a:solidFill>
              <a:latin typeface="Arial Nova"/>
            </a:defRPr>
          </a:lvl7pPr>
          <a:lvl8pPr marL="3200400" algn="l" defTabSz="914400" rtl="0" eaLnBrk="1" latinLnBrk="0" hangingPunct="1">
            <a:defRPr sz="1800" kern="1200">
              <a:solidFill>
                <a:srgbClr val="FFFFFF"/>
              </a:solidFill>
              <a:latin typeface="Arial Nova"/>
            </a:defRPr>
          </a:lvl8pPr>
          <a:lvl9pPr marL="3657600" algn="l" defTabSz="914400" rtl="0" eaLnBrk="1" latinLnBrk="0" hangingPunct="1">
            <a:defRPr sz="1800" kern="1200">
              <a:solidFill>
                <a:srgbClr val="FFFFFF"/>
              </a:solidFill>
              <a:latin typeface="Arial Nova"/>
            </a:defRPr>
          </a:lvl9pPr>
        </a:lstStyle>
        <a:p>
          <a:pPr algn="ctr"/>
          <a:endParaRPr lang="en-US"/>
        </a:p>
      </xdr:txBody>
    </xdr:sp>
    <xdr:clientData/>
  </xdr:twoCellAnchor>
  <xdr:twoCellAnchor>
    <xdr:from>
      <xdr:col>36</xdr:col>
      <xdr:colOff>612320</xdr:colOff>
      <xdr:row>1</xdr:row>
      <xdr:rowOff>54427</xdr:rowOff>
    </xdr:from>
    <xdr:to>
      <xdr:col>39</xdr:col>
      <xdr:colOff>224043</xdr:colOff>
      <xdr:row>1</xdr:row>
      <xdr:rowOff>187779</xdr:rowOff>
    </xdr:to>
    <xdr:sp macro="" textlink="">
      <xdr:nvSpPr>
        <xdr:cNvPr id="14" name="Trapezoid 13">
          <a:extLst>
            <a:ext uri="{FF2B5EF4-FFF2-40B4-BE49-F238E27FC236}">
              <a16:creationId xmlns:a16="http://schemas.microsoft.com/office/drawing/2014/main" id="{3B72DE10-4996-4239-B805-D2347DDEBFD3}"/>
            </a:ext>
          </a:extLst>
        </xdr:cNvPr>
        <xdr:cNvSpPr/>
      </xdr:nvSpPr>
      <xdr:spPr>
        <a:xfrm>
          <a:off x="21767345" y="143962"/>
          <a:ext cx="990943" cy="120017"/>
        </a:xfrm>
        <a:prstGeom prst="trapezoid">
          <a:avLst>
            <a:gd name="adj" fmla="val 48214"/>
          </a:avLst>
        </a:prstGeom>
        <a:solidFill>
          <a:srgbClr val="00146D"/>
        </a:solidFill>
        <a:ln w="19050" cap="flat" cmpd="sng" algn="ctr">
          <a:noFill/>
          <a:prstDash val="solid"/>
          <a:miter lim="800000"/>
        </a:ln>
        <a:effectLst/>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rgbClr val="FFFFFF"/>
              </a:solidFill>
              <a:latin typeface="Arial Nova"/>
            </a:defRPr>
          </a:lvl1pPr>
          <a:lvl2pPr marL="457200" algn="l" defTabSz="914400" rtl="0" eaLnBrk="1" latinLnBrk="0" hangingPunct="1">
            <a:defRPr sz="1800" kern="1200">
              <a:solidFill>
                <a:srgbClr val="FFFFFF"/>
              </a:solidFill>
              <a:latin typeface="Arial Nova"/>
            </a:defRPr>
          </a:lvl2pPr>
          <a:lvl3pPr marL="914400" algn="l" defTabSz="914400" rtl="0" eaLnBrk="1" latinLnBrk="0" hangingPunct="1">
            <a:defRPr sz="1800" kern="1200">
              <a:solidFill>
                <a:srgbClr val="FFFFFF"/>
              </a:solidFill>
              <a:latin typeface="Arial Nova"/>
            </a:defRPr>
          </a:lvl3pPr>
          <a:lvl4pPr marL="1371600" algn="l" defTabSz="914400" rtl="0" eaLnBrk="1" latinLnBrk="0" hangingPunct="1">
            <a:defRPr sz="1800" kern="1200">
              <a:solidFill>
                <a:srgbClr val="FFFFFF"/>
              </a:solidFill>
              <a:latin typeface="Arial Nova"/>
            </a:defRPr>
          </a:lvl4pPr>
          <a:lvl5pPr marL="1828800" algn="l" defTabSz="914400" rtl="0" eaLnBrk="1" latinLnBrk="0" hangingPunct="1">
            <a:defRPr sz="1800" kern="1200">
              <a:solidFill>
                <a:srgbClr val="FFFFFF"/>
              </a:solidFill>
              <a:latin typeface="Arial Nova"/>
            </a:defRPr>
          </a:lvl5pPr>
          <a:lvl6pPr marL="2286000" algn="l" defTabSz="914400" rtl="0" eaLnBrk="1" latinLnBrk="0" hangingPunct="1">
            <a:defRPr sz="1800" kern="1200">
              <a:solidFill>
                <a:srgbClr val="FFFFFF"/>
              </a:solidFill>
              <a:latin typeface="Arial Nova"/>
            </a:defRPr>
          </a:lvl6pPr>
          <a:lvl7pPr marL="2743200" algn="l" defTabSz="914400" rtl="0" eaLnBrk="1" latinLnBrk="0" hangingPunct="1">
            <a:defRPr sz="1800" kern="1200">
              <a:solidFill>
                <a:srgbClr val="FFFFFF"/>
              </a:solidFill>
              <a:latin typeface="Arial Nova"/>
            </a:defRPr>
          </a:lvl7pPr>
          <a:lvl8pPr marL="3200400" algn="l" defTabSz="914400" rtl="0" eaLnBrk="1" latinLnBrk="0" hangingPunct="1">
            <a:defRPr sz="1800" kern="1200">
              <a:solidFill>
                <a:srgbClr val="FFFFFF"/>
              </a:solidFill>
              <a:latin typeface="Arial Nova"/>
            </a:defRPr>
          </a:lvl8pPr>
          <a:lvl9pPr marL="3657600" algn="l" defTabSz="914400" rtl="0" eaLnBrk="1" latinLnBrk="0" hangingPunct="1">
            <a:defRPr sz="1800" kern="1200">
              <a:solidFill>
                <a:srgbClr val="FFFFFF"/>
              </a:solidFill>
              <a:latin typeface="Arial Nova"/>
            </a:defRPr>
          </a:lvl9pPr>
        </a:lstStyle>
        <a:p>
          <a:pPr algn="ctr"/>
          <a:endParaRPr lang="en-US"/>
        </a:p>
      </xdr:txBody>
    </xdr:sp>
    <xdr:clientData/>
  </xdr:twoCellAnchor>
  <xdr:twoCellAnchor>
    <xdr:from>
      <xdr:col>37</xdr:col>
      <xdr:colOff>67803</xdr:colOff>
      <xdr:row>1</xdr:row>
      <xdr:rowOff>54427</xdr:rowOff>
    </xdr:from>
    <xdr:to>
      <xdr:col>39</xdr:col>
      <xdr:colOff>156243</xdr:colOff>
      <xdr:row>7</xdr:row>
      <xdr:rowOff>3639</xdr:rowOff>
    </xdr:to>
    <xdr:sp macro="" textlink="">
      <xdr:nvSpPr>
        <xdr:cNvPr id="15" name="Rectangle: Top Corners Rounded 14">
          <a:extLst>
            <a:ext uri="{FF2B5EF4-FFF2-40B4-BE49-F238E27FC236}">
              <a16:creationId xmlns:a16="http://schemas.microsoft.com/office/drawing/2014/main" id="{6335ECD9-4374-4B79-9F45-0101C52475EE}"/>
            </a:ext>
          </a:extLst>
        </xdr:cNvPr>
        <xdr:cNvSpPr/>
      </xdr:nvSpPr>
      <xdr:spPr>
        <a:xfrm flipV="1">
          <a:off x="21830523" y="143962"/>
          <a:ext cx="863775" cy="755027"/>
        </a:xfrm>
        <a:prstGeom prst="round2SameRect">
          <a:avLst>
            <a:gd name="adj1" fmla="val 50000"/>
            <a:gd name="adj2" fmla="val 0"/>
          </a:avLst>
        </a:prstGeom>
        <a:solidFill>
          <a:srgbClr val="00B0F0"/>
        </a:solidFill>
        <a:ln w="19050" cap="flat" cmpd="sng" algn="ctr">
          <a:noFill/>
          <a:prstDash val="solid"/>
          <a:miter lim="800000"/>
        </a:ln>
        <a:effectLst/>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rgbClr val="FFFFFF"/>
              </a:solidFill>
              <a:latin typeface="Arial Nova"/>
            </a:defRPr>
          </a:lvl1pPr>
          <a:lvl2pPr marL="457200" algn="l" defTabSz="914400" rtl="0" eaLnBrk="1" latinLnBrk="0" hangingPunct="1">
            <a:defRPr sz="1800" kern="1200">
              <a:solidFill>
                <a:srgbClr val="FFFFFF"/>
              </a:solidFill>
              <a:latin typeface="Arial Nova"/>
            </a:defRPr>
          </a:lvl2pPr>
          <a:lvl3pPr marL="914400" algn="l" defTabSz="914400" rtl="0" eaLnBrk="1" latinLnBrk="0" hangingPunct="1">
            <a:defRPr sz="1800" kern="1200">
              <a:solidFill>
                <a:srgbClr val="FFFFFF"/>
              </a:solidFill>
              <a:latin typeface="Arial Nova"/>
            </a:defRPr>
          </a:lvl3pPr>
          <a:lvl4pPr marL="1371600" algn="l" defTabSz="914400" rtl="0" eaLnBrk="1" latinLnBrk="0" hangingPunct="1">
            <a:defRPr sz="1800" kern="1200">
              <a:solidFill>
                <a:srgbClr val="FFFFFF"/>
              </a:solidFill>
              <a:latin typeface="Arial Nova"/>
            </a:defRPr>
          </a:lvl4pPr>
          <a:lvl5pPr marL="1828800" algn="l" defTabSz="914400" rtl="0" eaLnBrk="1" latinLnBrk="0" hangingPunct="1">
            <a:defRPr sz="1800" kern="1200">
              <a:solidFill>
                <a:srgbClr val="FFFFFF"/>
              </a:solidFill>
              <a:latin typeface="Arial Nova"/>
            </a:defRPr>
          </a:lvl5pPr>
          <a:lvl6pPr marL="2286000" algn="l" defTabSz="914400" rtl="0" eaLnBrk="1" latinLnBrk="0" hangingPunct="1">
            <a:defRPr sz="1800" kern="1200">
              <a:solidFill>
                <a:srgbClr val="FFFFFF"/>
              </a:solidFill>
              <a:latin typeface="Arial Nova"/>
            </a:defRPr>
          </a:lvl6pPr>
          <a:lvl7pPr marL="2743200" algn="l" defTabSz="914400" rtl="0" eaLnBrk="1" latinLnBrk="0" hangingPunct="1">
            <a:defRPr sz="1800" kern="1200">
              <a:solidFill>
                <a:srgbClr val="FFFFFF"/>
              </a:solidFill>
              <a:latin typeface="Arial Nova"/>
            </a:defRPr>
          </a:lvl7pPr>
          <a:lvl8pPr marL="3200400" algn="l" defTabSz="914400" rtl="0" eaLnBrk="1" latinLnBrk="0" hangingPunct="1">
            <a:defRPr sz="1800" kern="1200">
              <a:solidFill>
                <a:srgbClr val="FFFFFF"/>
              </a:solidFill>
              <a:latin typeface="Arial Nova"/>
            </a:defRPr>
          </a:lvl8pPr>
          <a:lvl9pPr marL="3657600" algn="l" defTabSz="914400" rtl="0" eaLnBrk="1" latinLnBrk="0" hangingPunct="1">
            <a:defRPr sz="1800" kern="1200">
              <a:solidFill>
                <a:srgbClr val="FFFFFF"/>
              </a:solidFill>
              <a:latin typeface="Arial Nova"/>
            </a:defRPr>
          </a:lvl9pPr>
        </a:lstStyle>
        <a:p>
          <a:pPr algn="ctr"/>
          <a:endParaRPr lang="en-US"/>
        </a:p>
      </xdr:txBody>
    </xdr:sp>
    <xdr:clientData/>
  </xdr:twoCellAnchor>
  <xdr:twoCellAnchor>
    <xdr:from>
      <xdr:col>19</xdr:col>
      <xdr:colOff>13606</xdr:colOff>
      <xdr:row>1</xdr:row>
      <xdr:rowOff>54427</xdr:rowOff>
    </xdr:from>
    <xdr:to>
      <xdr:col>21</xdr:col>
      <xdr:colOff>237650</xdr:colOff>
      <xdr:row>1</xdr:row>
      <xdr:rowOff>187779</xdr:rowOff>
    </xdr:to>
    <xdr:sp macro="" textlink="">
      <xdr:nvSpPr>
        <xdr:cNvPr id="16" name="Trapezoid 15">
          <a:extLst>
            <a:ext uri="{FF2B5EF4-FFF2-40B4-BE49-F238E27FC236}">
              <a16:creationId xmlns:a16="http://schemas.microsoft.com/office/drawing/2014/main" id="{77522C14-5AD4-41E0-B2DF-95EF7F04EFCC}"/>
            </a:ext>
          </a:extLst>
        </xdr:cNvPr>
        <xdr:cNvSpPr/>
      </xdr:nvSpPr>
      <xdr:spPr>
        <a:xfrm>
          <a:off x="11704591" y="143962"/>
          <a:ext cx="993664" cy="120017"/>
        </a:xfrm>
        <a:prstGeom prst="trapezoid">
          <a:avLst>
            <a:gd name="adj" fmla="val 48214"/>
          </a:avLst>
        </a:prstGeom>
        <a:solidFill>
          <a:srgbClr val="00146D"/>
        </a:solidFill>
        <a:ln w="19050" cap="flat" cmpd="sng" algn="ctr">
          <a:noFill/>
          <a:prstDash val="solid"/>
          <a:miter lim="800000"/>
        </a:ln>
        <a:effectLst/>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rgbClr val="FFFFFF"/>
              </a:solidFill>
              <a:latin typeface="Arial Nova"/>
            </a:defRPr>
          </a:lvl1pPr>
          <a:lvl2pPr marL="457200" algn="l" defTabSz="914400" rtl="0" eaLnBrk="1" latinLnBrk="0" hangingPunct="1">
            <a:defRPr sz="1800" kern="1200">
              <a:solidFill>
                <a:srgbClr val="FFFFFF"/>
              </a:solidFill>
              <a:latin typeface="Arial Nova"/>
            </a:defRPr>
          </a:lvl2pPr>
          <a:lvl3pPr marL="914400" algn="l" defTabSz="914400" rtl="0" eaLnBrk="1" latinLnBrk="0" hangingPunct="1">
            <a:defRPr sz="1800" kern="1200">
              <a:solidFill>
                <a:srgbClr val="FFFFFF"/>
              </a:solidFill>
              <a:latin typeface="Arial Nova"/>
            </a:defRPr>
          </a:lvl3pPr>
          <a:lvl4pPr marL="1371600" algn="l" defTabSz="914400" rtl="0" eaLnBrk="1" latinLnBrk="0" hangingPunct="1">
            <a:defRPr sz="1800" kern="1200">
              <a:solidFill>
                <a:srgbClr val="FFFFFF"/>
              </a:solidFill>
              <a:latin typeface="Arial Nova"/>
            </a:defRPr>
          </a:lvl4pPr>
          <a:lvl5pPr marL="1828800" algn="l" defTabSz="914400" rtl="0" eaLnBrk="1" latinLnBrk="0" hangingPunct="1">
            <a:defRPr sz="1800" kern="1200">
              <a:solidFill>
                <a:srgbClr val="FFFFFF"/>
              </a:solidFill>
              <a:latin typeface="Arial Nova"/>
            </a:defRPr>
          </a:lvl5pPr>
          <a:lvl6pPr marL="2286000" algn="l" defTabSz="914400" rtl="0" eaLnBrk="1" latinLnBrk="0" hangingPunct="1">
            <a:defRPr sz="1800" kern="1200">
              <a:solidFill>
                <a:srgbClr val="FFFFFF"/>
              </a:solidFill>
              <a:latin typeface="Arial Nova"/>
            </a:defRPr>
          </a:lvl6pPr>
          <a:lvl7pPr marL="2743200" algn="l" defTabSz="914400" rtl="0" eaLnBrk="1" latinLnBrk="0" hangingPunct="1">
            <a:defRPr sz="1800" kern="1200">
              <a:solidFill>
                <a:srgbClr val="FFFFFF"/>
              </a:solidFill>
              <a:latin typeface="Arial Nova"/>
            </a:defRPr>
          </a:lvl7pPr>
          <a:lvl8pPr marL="3200400" algn="l" defTabSz="914400" rtl="0" eaLnBrk="1" latinLnBrk="0" hangingPunct="1">
            <a:defRPr sz="1800" kern="1200">
              <a:solidFill>
                <a:srgbClr val="FFFFFF"/>
              </a:solidFill>
              <a:latin typeface="Arial Nova"/>
            </a:defRPr>
          </a:lvl8pPr>
          <a:lvl9pPr marL="3657600" algn="l" defTabSz="914400" rtl="0" eaLnBrk="1" latinLnBrk="0" hangingPunct="1">
            <a:defRPr sz="1800" kern="1200">
              <a:solidFill>
                <a:srgbClr val="FFFFFF"/>
              </a:solidFill>
              <a:latin typeface="Arial Nova"/>
            </a:defRPr>
          </a:lvl9pPr>
        </a:lstStyle>
        <a:p>
          <a:pPr algn="ctr"/>
          <a:endParaRPr lang="en-US"/>
        </a:p>
      </xdr:txBody>
    </xdr:sp>
    <xdr:clientData/>
  </xdr:twoCellAnchor>
  <xdr:twoCellAnchor>
    <xdr:from>
      <xdr:col>19</xdr:col>
      <xdr:colOff>81410</xdr:colOff>
      <xdr:row>1</xdr:row>
      <xdr:rowOff>54427</xdr:rowOff>
    </xdr:from>
    <xdr:to>
      <xdr:col>21</xdr:col>
      <xdr:colOff>169850</xdr:colOff>
      <xdr:row>7</xdr:row>
      <xdr:rowOff>3639</xdr:rowOff>
    </xdr:to>
    <xdr:sp macro="" textlink="">
      <xdr:nvSpPr>
        <xdr:cNvPr id="17" name="Rectangle: Top Corners Rounded 16">
          <a:extLst>
            <a:ext uri="{FF2B5EF4-FFF2-40B4-BE49-F238E27FC236}">
              <a16:creationId xmlns:a16="http://schemas.microsoft.com/office/drawing/2014/main" id="{7F882747-7BDC-42DB-8B6C-6F5953882A30}"/>
            </a:ext>
          </a:extLst>
        </xdr:cNvPr>
        <xdr:cNvSpPr/>
      </xdr:nvSpPr>
      <xdr:spPr>
        <a:xfrm flipV="1">
          <a:off x="11770490" y="143962"/>
          <a:ext cx="861870" cy="755027"/>
        </a:xfrm>
        <a:prstGeom prst="round2SameRect">
          <a:avLst>
            <a:gd name="adj1" fmla="val 50000"/>
            <a:gd name="adj2" fmla="val 0"/>
          </a:avLst>
        </a:prstGeom>
        <a:solidFill>
          <a:srgbClr val="00B0F0"/>
        </a:solidFill>
        <a:ln w="19050" cap="flat" cmpd="sng" algn="ctr">
          <a:noFill/>
          <a:prstDash val="solid"/>
          <a:miter lim="800000"/>
        </a:ln>
        <a:effectLst/>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rgbClr val="FFFFFF"/>
              </a:solidFill>
              <a:latin typeface="Arial Nova"/>
            </a:defRPr>
          </a:lvl1pPr>
          <a:lvl2pPr marL="457200" algn="l" defTabSz="914400" rtl="0" eaLnBrk="1" latinLnBrk="0" hangingPunct="1">
            <a:defRPr sz="1800" kern="1200">
              <a:solidFill>
                <a:srgbClr val="FFFFFF"/>
              </a:solidFill>
              <a:latin typeface="Arial Nova"/>
            </a:defRPr>
          </a:lvl2pPr>
          <a:lvl3pPr marL="914400" algn="l" defTabSz="914400" rtl="0" eaLnBrk="1" latinLnBrk="0" hangingPunct="1">
            <a:defRPr sz="1800" kern="1200">
              <a:solidFill>
                <a:srgbClr val="FFFFFF"/>
              </a:solidFill>
              <a:latin typeface="Arial Nova"/>
            </a:defRPr>
          </a:lvl3pPr>
          <a:lvl4pPr marL="1371600" algn="l" defTabSz="914400" rtl="0" eaLnBrk="1" latinLnBrk="0" hangingPunct="1">
            <a:defRPr sz="1800" kern="1200">
              <a:solidFill>
                <a:srgbClr val="FFFFFF"/>
              </a:solidFill>
              <a:latin typeface="Arial Nova"/>
            </a:defRPr>
          </a:lvl4pPr>
          <a:lvl5pPr marL="1828800" algn="l" defTabSz="914400" rtl="0" eaLnBrk="1" latinLnBrk="0" hangingPunct="1">
            <a:defRPr sz="1800" kern="1200">
              <a:solidFill>
                <a:srgbClr val="FFFFFF"/>
              </a:solidFill>
              <a:latin typeface="Arial Nova"/>
            </a:defRPr>
          </a:lvl5pPr>
          <a:lvl6pPr marL="2286000" algn="l" defTabSz="914400" rtl="0" eaLnBrk="1" latinLnBrk="0" hangingPunct="1">
            <a:defRPr sz="1800" kern="1200">
              <a:solidFill>
                <a:srgbClr val="FFFFFF"/>
              </a:solidFill>
              <a:latin typeface="Arial Nova"/>
            </a:defRPr>
          </a:lvl6pPr>
          <a:lvl7pPr marL="2743200" algn="l" defTabSz="914400" rtl="0" eaLnBrk="1" latinLnBrk="0" hangingPunct="1">
            <a:defRPr sz="1800" kern="1200">
              <a:solidFill>
                <a:srgbClr val="FFFFFF"/>
              </a:solidFill>
              <a:latin typeface="Arial Nova"/>
            </a:defRPr>
          </a:lvl7pPr>
          <a:lvl8pPr marL="3200400" algn="l" defTabSz="914400" rtl="0" eaLnBrk="1" latinLnBrk="0" hangingPunct="1">
            <a:defRPr sz="1800" kern="1200">
              <a:solidFill>
                <a:srgbClr val="FFFFFF"/>
              </a:solidFill>
              <a:latin typeface="Arial Nova"/>
            </a:defRPr>
          </a:lvl8pPr>
          <a:lvl9pPr marL="3657600" algn="l" defTabSz="914400" rtl="0" eaLnBrk="1" latinLnBrk="0" hangingPunct="1">
            <a:defRPr sz="1800" kern="1200">
              <a:solidFill>
                <a:srgbClr val="FFFFFF"/>
              </a:solidFill>
              <a:latin typeface="Arial Nova"/>
            </a:defRPr>
          </a:lvl9pPr>
        </a:lstStyle>
        <a:p>
          <a:pPr algn="ctr"/>
          <a:endParaRPr lang="en-US"/>
        </a:p>
      </xdr:txBody>
    </xdr:sp>
    <xdr:clientData/>
  </xdr:twoCellAnchor>
  <xdr:twoCellAnchor>
    <xdr:from>
      <xdr:col>1</xdr:col>
      <xdr:colOff>0</xdr:colOff>
      <xdr:row>1</xdr:row>
      <xdr:rowOff>54427</xdr:rowOff>
    </xdr:from>
    <xdr:to>
      <xdr:col>3</xdr:col>
      <xdr:colOff>224044</xdr:colOff>
      <xdr:row>1</xdr:row>
      <xdr:rowOff>187779</xdr:rowOff>
    </xdr:to>
    <xdr:sp macro="" textlink="">
      <xdr:nvSpPr>
        <xdr:cNvPr id="18" name="Trapezoid 17">
          <a:extLst>
            <a:ext uri="{FF2B5EF4-FFF2-40B4-BE49-F238E27FC236}">
              <a16:creationId xmlns:a16="http://schemas.microsoft.com/office/drawing/2014/main" id="{3FDB17EE-622A-491F-BBDD-B88BF03DB961}"/>
            </a:ext>
          </a:extLst>
        </xdr:cNvPr>
        <xdr:cNvSpPr/>
      </xdr:nvSpPr>
      <xdr:spPr>
        <a:xfrm>
          <a:off x="609600" y="143962"/>
          <a:ext cx="993664" cy="120017"/>
        </a:xfrm>
        <a:prstGeom prst="trapezoid">
          <a:avLst>
            <a:gd name="adj" fmla="val 48214"/>
          </a:avLst>
        </a:prstGeom>
        <a:solidFill>
          <a:srgbClr val="00146D"/>
        </a:solidFill>
        <a:ln w="19050" cap="flat" cmpd="sng" algn="ctr">
          <a:noFill/>
          <a:prstDash val="solid"/>
          <a:miter lim="800000"/>
        </a:ln>
        <a:effectLst/>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rgbClr val="FFFFFF"/>
              </a:solidFill>
              <a:latin typeface="Arial Nova"/>
            </a:defRPr>
          </a:lvl1pPr>
          <a:lvl2pPr marL="457200" algn="l" defTabSz="914400" rtl="0" eaLnBrk="1" latinLnBrk="0" hangingPunct="1">
            <a:defRPr sz="1800" kern="1200">
              <a:solidFill>
                <a:srgbClr val="FFFFFF"/>
              </a:solidFill>
              <a:latin typeface="Arial Nova"/>
            </a:defRPr>
          </a:lvl2pPr>
          <a:lvl3pPr marL="914400" algn="l" defTabSz="914400" rtl="0" eaLnBrk="1" latinLnBrk="0" hangingPunct="1">
            <a:defRPr sz="1800" kern="1200">
              <a:solidFill>
                <a:srgbClr val="FFFFFF"/>
              </a:solidFill>
              <a:latin typeface="Arial Nova"/>
            </a:defRPr>
          </a:lvl3pPr>
          <a:lvl4pPr marL="1371600" algn="l" defTabSz="914400" rtl="0" eaLnBrk="1" latinLnBrk="0" hangingPunct="1">
            <a:defRPr sz="1800" kern="1200">
              <a:solidFill>
                <a:srgbClr val="FFFFFF"/>
              </a:solidFill>
              <a:latin typeface="Arial Nova"/>
            </a:defRPr>
          </a:lvl4pPr>
          <a:lvl5pPr marL="1828800" algn="l" defTabSz="914400" rtl="0" eaLnBrk="1" latinLnBrk="0" hangingPunct="1">
            <a:defRPr sz="1800" kern="1200">
              <a:solidFill>
                <a:srgbClr val="FFFFFF"/>
              </a:solidFill>
              <a:latin typeface="Arial Nova"/>
            </a:defRPr>
          </a:lvl5pPr>
          <a:lvl6pPr marL="2286000" algn="l" defTabSz="914400" rtl="0" eaLnBrk="1" latinLnBrk="0" hangingPunct="1">
            <a:defRPr sz="1800" kern="1200">
              <a:solidFill>
                <a:srgbClr val="FFFFFF"/>
              </a:solidFill>
              <a:latin typeface="Arial Nova"/>
            </a:defRPr>
          </a:lvl6pPr>
          <a:lvl7pPr marL="2743200" algn="l" defTabSz="914400" rtl="0" eaLnBrk="1" latinLnBrk="0" hangingPunct="1">
            <a:defRPr sz="1800" kern="1200">
              <a:solidFill>
                <a:srgbClr val="FFFFFF"/>
              </a:solidFill>
              <a:latin typeface="Arial Nova"/>
            </a:defRPr>
          </a:lvl7pPr>
          <a:lvl8pPr marL="3200400" algn="l" defTabSz="914400" rtl="0" eaLnBrk="1" latinLnBrk="0" hangingPunct="1">
            <a:defRPr sz="1800" kern="1200">
              <a:solidFill>
                <a:srgbClr val="FFFFFF"/>
              </a:solidFill>
              <a:latin typeface="Arial Nova"/>
            </a:defRPr>
          </a:lvl8pPr>
          <a:lvl9pPr marL="3657600" algn="l" defTabSz="914400" rtl="0" eaLnBrk="1" latinLnBrk="0" hangingPunct="1">
            <a:defRPr sz="1800" kern="1200">
              <a:solidFill>
                <a:srgbClr val="FFFFFF"/>
              </a:solidFill>
              <a:latin typeface="Arial Nova"/>
            </a:defRPr>
          </a:lvl9pPr>
        </a:lstStyle>
        <a:p>
          <a:pPr algn="ctr"/>
          <a:endParaRPr lang="en-US"/>
        </a:p>
      </xdr:txBody>
    </xdr:sp>
    <xdr:clientData/>
  </xdr:twoCellAnchor>
  <xdr:twoCellAnchor>
    <xdr:from>
      <xdr:col>1</xdr:col>
      <xdr:colOff>67804</xdr:colOff>
      <xdr:row>1</xdr:row>
      <xdr:rowOff>54427</xdr:rowOff>
    </xdr:from>
    <xdr:to>
      <xdr:col>3</xdr:col>
      <xdr:colOff>156244</xdr:colOff>
      <xdr:row>7</xdr:row>
      <xdr:rowOff>3639</xdr:rowOff>
    </xdr:to>
    <xdr:sp macro="" textlink="">
      <xdr:nvSpPr>
        <xdr:cNvPr id="19" name="Rectangle: Top Corners Rounded 18">
          <a:extLst>
            <a:ext uri="{FF2B5EF4-FFF2-40B4-BE49-F238E27FC236}">
              <a16:creationId xmlns:a16="http://schemas.microsoft.com/office/drawing/2014/main" id="{C9506D4B-2E0B-4CBA-A7EE-8D6DE20C4362}"/>
            </a:ext>
          </a:extLst>
        </xdr:cNvPr>
        <xdr:cNvSpPr/>
      </xdr:nvSpPr>
      <xdr:spPr>
        <a:xfrm flipV="1">
          <a:off x="675499" y="143962"/>
          <a:ext cx="863775" cy="755027"/>
        </a:xfrm>
        <a:prstGeom prst="round2SameRect">
          <a:avLst>
            <a:gd name="adj1" fmla="val 50000"/>
            <a:gd name="adj2" fmla="val 0"/>
          </a:avLst>
        </a:prstGeom>
        <a:solidFill>
          <a:srgbClr val="00B0F0"/>
        </a:solidFill>
        <a:ln w="19050" cap="flat" cmpd="sng" algn="ctr">
          <a:noFill/>
          <a:prstDash val="solid"/>
          <a:miter lim="800000"/>
        </a:ln>
        <a:effectLst/>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rgbClr val="FFFFFF"/>
              </a:solidFill>
              <a:latin typeface="Arial Nova"/>
            </a:defRPr>
          </a:lvl1pPr>
          <a:lvl2pPr marL="457200" algn="l" defTabSz="914400" rtl="0" eaLnBrk="1" latinLnBrk="0" hangingPunct="1">
            <a:defRPr sz="1800" kern="1200">
              <a:solidFill>
                <a:srgbClr val="FFFFFF"/>
              </a:solidFill>
              <a:latin typeface="Arial Nova"/>
            </a:defRPr>
          </a:lvl2pPr>
          <a:lvl3pPr marL="914400" algn="l" defTabSz="914400" rtl="0" eaLnBrk="1" latinLnBrk="0" hangingPunct="1">
            <a:defRPr sz="1800" kern="1200">
              <a:solidFill>
                <a:srgbClr val="FFFFFF"/>
              </a:solidFill>
              <a:latin typeface="Arial Nova"/>
            </a:defRPr>
          </a:lvl3pPr>
          <a:lvl4pPr marL="1371600" algn="l" defTabSz="914400" rtl="0" eaLnBrk="1" latinLnBrk="0" hangingPunct="1">
            <a:defRPr sz="1800" kern="1200">
              <a:solidFill>
                <a:srgbClr val="FFFFFF"/>
              </a:solidFill>
              <a:latin typeface="Arial Nova"/>
            </a:defRPr>
          </a:lvl4pPr>
          <a:lvl5pPr marL="1828800" algn="l" defTabSz="914400" rtl="0" eaLnBrk="1" latinLnBrk="0" hangingPunct="1">
            <a:defRPr sz="1800" kern="1200">
              <a:solidFill>
                <a:srgbClr val="FFFFFF"/>
              </a:solidFill>
              <a:latin typeface="Arial Nova"/>
            </a:defRPr>
          </a:lvl5pPr>
          <a:lvl6pPr marL="2286000" algn="l" defTabSz="914400" rtl="0" eaLnBrk="1" latinLnBrk="0" hangingPunct="1">
            <a:defRPr sz="1800" kern="1200">
              <a:solidFill>
                <a:srgbClr val="FFFFFF"/>
              </a:solidFill>
              <a:latin typeface="Arial Nova"/>
            </a:defRPr>
          </a:lvl6pPr>
          <a:lvl7pPr marL="2743200" algn="l" defTabSz="914400" rtl="0" eaLnBrk="1" latinLnBrk="0" hangingPunct="1">
            <a:defRPr sz="1800" kern="1200">
              <a:solidFill>
                <a:srgbClr val="FFFFFF"/>
              </a:solidFill>
              <a:latin typeface="Arial Nova"/>
            </a:defRPr>
          </a:lvl7pPr>
          <a:lvl8pPr marL="3200400" algn="l" defTabSz="914400" rtl="0" eaLnBrk="1" latinLnBrk="0" hangingPunct="1">
            <a:defRPr sz="1800" kern="1200">
              <a:solidFill>
                <a:srgbClr val="FFFFFF"/>
              </a:solidFill>
              <a:latin typeface="Arial Nova"/>
            </a:defRPr>
          </a:lvl8pPr>
          <a:lvl9pPr marL="3657600" algn="l" defTabSz="914400" rtl="0" eaLnBrk="1" latinLnBrk="0" hangingPunct="1">
            <a:defRPr sz="1800" kern="1200">
              <a:solidFill>
                <a:srgbClr val="FFFFFF"/>
              </a:solidFill>
              <a:latin typeface="Arial Nova"/>
            </a:defRPr>
          </a:lvl9pPr>
        </a:lstStyle>
        <a:p>
          <a:pPr algn="ctr"/>
          <a:endParaRPr lang="en-US"/>
        </a:p>
      </xdr:txBody>
    </xdr:sp>
    <xdr:clientData/>
  </xdr:twoCellAnchor>
  <xdr:twoCellAnchor>
    <xdr:from>
      <xdr:col>2</xdr:col>
      <xdr:colOff>75385</xdr:colOff>
      <xdr:row>1</xdr:row>
      <xdr:rowOff>125187</xdr:rowOff>
    </xdr:from>
    <xdr:to>
      <xdr:col>2</xdr:col>
      <xdr:colOff>593481</xdr:colOff>
      <xdr:row>4</xdr:row>
      <xdr:rowOff>191564</xdr:rowOff>
    </xdr:to>
    <xdr:sp macro="" textlink="">
      <xdr:nvSpPr>
        <xdr:cNvPr id="20" name="Freeform: Shape 19">
          <a:extLst>
            <a:ext uri="{FF2B5EF4-FFF2-40B4-BE49-F238E27FC236}">
              <a16:creationId xmlns:a16="http://schemas.microsoft.com/office/drawing/2014/main" id="{5966D26B-64E6-4A62-BA6F-DD926F217C3B}"/>
            </a:ext>
          </a:extLst>
        </xdr:cNvPr>
        <xdr:cNvSpPr/>
      </xdr:nvSpPr>
      <xdr:spPr>
        <a:xfrm>
          <a:off x="846910" y="212817"/>
          <a:ext cx="514286" cy="531197"/>
        </a:xfrm>
        <a:custGeom>
          <a:avLst/>
          <a:gdLst>
            <a:gd name="connsiteX0" fmla="*/ 681042 w 742134"/>
            <a:gd name="connsiteY0" fmla="*/ 612387 h 791951"/>
            <a:gd name="connsiteX1" fmla="*/ 595317 w 742134"/>
            <a:gd name="connsiteY1" fmla="*/ 642153 h 791951"/>
            <a:gd name="connsiteX2" fmla="*/ 485255 w 742134"/>
            <a:gd name="connsiteY2" fmla="*/ 642153 h 791951"/>
            <a:gd name="connsiteX3" fmla="*/ 488641 w 742134"/>
            <a:gd name="connsiteY3" fmla="*/ 628646 h 791951"/>
            <a:gd name="connsiteX4" fmla="*/ 464643 w 742134"/>
            <a:gd name="connsiteY4" fmla="*/ 587160 h 791951"/>
            <a:gd name="connsiteX5" fmla="*/ 363735 w 742134"/>
            <a:gd name="connsiteY5" fmla="*/ 537563 h 791951"/>
            <a:gd name="connsiteX6" fmla="*/ 271834 w 742134"/>
            <a:gd name="connsiteY6" fmla="*/ 515835 h 791951"/>
            <a:gd name="connsiteX7" fmla="*/ 213308 w 742134"/>
            <a:gd name="connsiteY7" fmla="*/ 515835 h 791951"/>
            <a:gd name="connsiteX8" fmla="*/ 213308 w 742134"/>
            <a:gd name="connsiteY8" fmla="*/ 500357 h 791951"/>
            <a:gd name="connsiteX9" fmla="*/ 183542 w 742134"/>
            <a:gd name="connsiteY9" fmla="*/ 470591 h 791951"/>
            <a:gd name="connsiteX10" fmla="*/ 116681 w 742134"/>
            <a:gd name="connsiteY10" fmla="*/ 470591 h 791951"/>
            <a:gd name="connsiteX11" fmla="*/ 116681 w 742134"/>
            <a:gd name="connsiteY11" fmla="*/ 463634 h 791951"/>
            <a:gd name="connsiteX12" fmla="*/ 86916 w 742134"/>
            <a:gd name="connsiteY12" fmla="*/ 433868 h 791951"/>
            <a:gd name="connsiteX13" fmla="*/ 9897 w 742134"/>
            <a:gd name="connsiteY13" fmla="*/ 433868 h 791951"/>
            <a:gd name="connsiteX14" fmla="*/ 0 w 742134"/>
            <a:gd name="connsiteY14" fmla="*/ 443803 h 791951"/>
            <a:gd name="connsiteX15" fmla="*/ 0 w 742134"/>
            <a:gd name="connsiteY15" fmla="*/ 782054 h 791951"/>
            <a:gd name="connsiteX16" fmla="*/ 2902 w 742134"/>
            <a:gd name="connsiteY16" fmla="*/ 789049 h 791951"/>
            <a:gd name="connsiteX17" fmla="*/ 9897 w 742134"/>
            <a:gd name="connsiteY17" fmla="*/ 791951 h 791951"/>
            <a:gd name="connsiteX18" fmla="*/ 86915 w 742134"/>
            <a:gd name="connsiteY18" fmla="*/ 791951 h 791951"/>
            <a:gd name="connsiteX19" fmla="*/ 116681 w 742134"/>
            <a:gd name="connsiteY19" fmla="*/ 762186 h 791951"/>
            <a:gd name="connsiteX20" fmla="*/ 116681 w 742134"/>
            <a:gd name="connsiteY20" fmla="*/ 755228 h 791951"/>
            <a:gd name="connsiteX21" fmla="*/ 183766 w 742134"/>
            <a:gd name="connsiteY21" fmla="*/ 755228 h 791951"/>
            <a:gd name="connsiteX22" fmla="*/ 183728 w 742134"/>
            <a:gd name="connsiteY22" fmla="*/ 755265 h 791951"/>
            <a:gd name="connsiteX23" fmla="*/ 213494 w 742134"/>
            <a:gd name="connsiteY23" fmla="*/ 725500 h 791951"/>
            <a:gd name="connsiteX24" fmla="*/ 213494 w 742134"/>
            <a:gd name="connsiteY24" fmla="*/ 704738 h 791951"/>
            <a:gd name="connsiteX25" fmla="*/ 284634 w 742134"/>
            <a:gd name="connsiteY25" fmla="*/ 737182 h 791951"/>
            <a:gd name="connsiteX26" fmla="*/ 298326 w 742134"/>
            <a:gd name="connsiteY26" fmla="*/ 749684 h 791951"/>
            <a:gd name="connsiteX27" fmla="*/ 397558 w 742134"/>
            <a:gd name="connsiteY27" fmla="*/ 788193 h 791951"/>
            <a:gd name="connsiteX28" fmla="*/ 539052 w 742134"/>
            <a:gd name="connsiteY28" fmla="*/ 788193 h 791951"/>
            <a:gd name="connsiteX29" fmla="*/ 622879 w 742134"/>
            <a:gd name="connsiteY29" fmla="*/ 762111 h 791951"/>
            <a:gd name="connsiteX30" fmla="*/ 722111 w 742134"/>
            <a:gd name="connsiteY30" fmla="*/ 693650 h 791951"/>
            <a:gd name="connsiteX31" fmla="*/ 737179 w 742134"/>
            <a:gd name="connsiteY31" fmla="*/ 634937 h 791951"/>
            <a:gd name="connsiteX32" fmla="*/ 680923 w 742134"/>
            <a:gd name="connsiteY32" fmla="*/ 612389 h 791951"/>
            <a:gd name="connsiteX33" fmla="*/ 96816 w 742134"/>
            <a:gd name="connsiteY33" fmla="*/ 762187 h 791951"/>
            <a:gd name="connsiteX34" fmla="*/ 93914 w 742134"/>
            <a:gd name="connsiteY34" fmla="*/ 769219 h 791951"/>
            <a:gd name="connsiteX35" fmla="*/ 86919 w 742134"/>
            <a:gd name="connsiteY35" fmla="*/ 772121 h 791951"/>
            <a:gd name="connsiteX36" fmla="*/ 19834 w 742134"/>
            <a:gd name="connsiteY36" fmla="*/ 772121 h 791951"/>
            <a:gd name="connsiteX37" fmla="*/ 19834 w 742134"/>
            <a:gd name="connsiteY37" fmla="*/ 453738 h 791951"/>
            <a:gd name="connsiteX38" fmla="*/ 86919 w 742134"/>
            <a:gd name="connsiteY38" fmla="*/ 453738 h 791951"/>
            <a:gd name="connsiteX39" fmla="*/ 93914 w 742134"/>
            <a:gd name="connsiteY39" fmla="*/ 456641 h 791951"/>
            <a:gd name="connsiteX40" fmla="*/ 96816 w 742134"/>
            <a:gd name="connsiteY40" fmla="*/ 463636 h 791951"/>
            <a:gd name="connsiteX41" fmla="*/ 193666 w 742134"/>
            <a:gd name="connsiteY41" fmla="*/ 725463 h 791951"/>
            <a:gd name="connsiteX42" fmla="*/ 193666 w 742134"/>
            <a:gd name="connsiteY42" fmla="*/ 725500 h 791951"/>
            <a:gd name="connsiteX43" fmla="*/ 190764 w 742134"/>
            <a:gd name="connsiteY43" fmla="*/ 732495 h 791951"/>
            <a:gd name="connsiteX44" fmla="*/ 183732 w 742134"/>
            <a:gd name="connsiteY44" fmla="*/ 735398 h 791951"/>
            <a:gd name="connsiteX45" fmla="*/ 116685 w 742134"/>
            <a:gd name="connsiteY45" fmla="*/ 735398 h 791951"/>
            <a:gd name="connsiteX46" fmla="*/ 116685 w 742134"/>
            <a:gd name="connsiteY46" fmla="*/ 490424 h 791951"/>
            <a:gd name="connsiteX47" fmla="*/ 183769 w 742134"/>
            <a:gd name="connsiteY47" fmla="*/ 490424 h 791951"/>
            <a:gd name="connsiteX48" fmla="*/ 183732 w 742134"/>
            <a:gd name="connsiteY48" fmla="*/ 490424 h 791951"/>
            <a:gd name="connsiteX49" fmla="*/ 190764 w 742134"/>
            <a:gd name="connsiteY49" fmla="*/ 493326 h 791951"/>
            <a:gd name="connsiteX50" fmla="*/ 193666 w 742134"/>
            <a:gd name="connsiteY50" fmla="*/ 500358 h 791951"/>
            <a:gd name="connsiteX51" fmla="*/ 722009 w 742134"/>
            <a:gd name="connsiteY51" fmla="*/ 659495 h 791951"/>
            <a:gd name="connsiteX52" fmla="*/ 710996 w 742134"/>
            <a:gd name="connsiteY52" fmla="*/ 677280 h 791951"/>
            <a:gd name="connsiteX53" fmla="*/ 611764 w 742134"/>
            <a:gd name="connsiteY53" fmla="*/ 745852 h 791951"/>
            <a:gd name="connsiteX54" fmla="*/ 611764 w 742134"/>
            <a:gd name="connsiteY54" fmla="*/ 745815 h 791951"/>
            <a:gd name="connsiteX55" fmla="*/ 539248 w 742134"/>
            <a:gd name="connsiteY55" fmla="*/ 768363 h 791951"/>
            <a:gd name="connsiteX56" fmla="*/ 397859 w 742134"/>
            <a:gd name="connsiteY56" fmla="*/ 768363 h 791951"/>
            <a:gd name="connsiteX57" fmla="*/ 311538 w 742134"/>
            <a:gd name="connsiteY57" fmla="*/ 735025 h 791951"/>
            <a:gd name="connsiteX58" fmla="*/ 297735 w 742134"/>
            <a:gd name="connsiteY58" fmla="*/ 722524 h 791951"/>
            <a:gd name="connsiteX59" fmla="*/ 213312 w 742134"/>
            <a:gd name="connsiteY59" fmla="*/ 684796 h 791951"/>
            <a:gd name="connsiteX60" fmla="*/ 213312 w 742134"/>
            <a:gd name="connsiteY60" fmla="*/ 535968 h 791951"/>
            <a:gd name="connsiteX61" fmla="*/ 271838 w 742134"/>
            <a:gd name="connsiteY61" fmla="*/ 535968 h 791951"/>
            <a:gd name="connsiteX62" fmla="*/ 354698 w 742134"/>
            <a:gd name="connsiteY62" fmla="*/ 555836 h 791951"/>
            <a:gd name="connsiteX63" fmla="*/ 455606 w 742134"/>
            <a:gd name="connsiteY63" fmla="*/ 605433 h 791951"/>
            <a:gd name="connsiteX64" fmla="*/ 468219 w 742134"/>
            <a:gd name="connsiteY64" fmla="*/ 623404 h 791951"/>
            <a:gd name="connsiteX65" fmla="*/ 460368 w 742134"/>
            <a:gd name="connsiteY65" fmla="*/ 643941 h 791951"/>
            <a:gd name="connsiteX66" fmla="*/ 442509 w 742134"/>
            <a:gd name="connsiteY66" fmla="*/ 649076 h 791951"/>
            <a:gd name="connsiteX67" fmla="*/ 336248 w 742134"/>
            <a:gd name="connsiteY67" fmla="*/ 635607 h 791951"/>
            <a:gd name="connsiteX68" fmla="*/ 325085 w 742134"/>
            <a:gd name="connsiteY68" fmla="*/ 644276 h 791951"/>
            <a:gd name="connsiteX69" fmla="*/ 333755 w 742134"/>
            <a:gd name="connsiteY69" fmla="*/ 655438 h 791951"/>
            <a:gd name="connsiteX70" fmla="*/ 440540 w 742134"/>
            <a:gd name="connsiteY70" fmla="*/ 668721 h 791951"/>
            <a:gd name="connsiteX71" fmla="*/ 445897 w 742134"/>
            <a:gd name="connsiteY71" fmla="*/ 668721 h 791951"/>
            <a:gd name="connsiteX72" fmla="*/ 469487 w 742134"/>
            <a:gd name="connsiteY72" fmla="*/ 661577 h 791951"/>
            <a:gd name="connsiteX73" fmla="*/ 597484 w 742134"/>
            <a:gd name="connsiteY73" fmla="*/ 661577 h 791951"/>
            <a:gd name="connsiteX74" fmla="*/ 600758 w 742134"/>
            <a:gd name="connsiteY74" fmla="*/ 660982 h 791951"/>
            <a:gd name="connsiteX75" fmla="*/ 688083 w 742134"/>
            <a:gd name="connsiteY75" fmla="*/ 630621 h 791951"/>
            <a:gd name="connsiteX76" fmla="*/ 713347 w 742134"/>
            <a:gd name="connsiteY76" fmla="*/ 635160 h 791951"/>
            <a:gd name="connsiteX77" fmla="*/ 722499 w 742134"/>
            <a:gd name="connsiteY77" fmla="*/ 659121 h 791951"/>
            <a:gd name="connsiteX78" fmla="*/ 450432 w 742134"/>
            <a:gd name="connsiteY78" fmla="*/ 410950 h 791951"/>
            <a:gd name="connsiteX79" fmla="*/ 533329 w 742134"/>
            <a:gd name="connsiteY79" fmla="*/ 535746 h 791951"/>
            <a:gd name="connsiteX80" fmla="*/ 680300 w 742134"/>
            <a:gd name="connsiteY80" fmla="*/ 506650 h 791951"/>
            <a:gd name="connsiteX81" fmla="*/ 709396 w 742134"/>
            <a:gd name="connsiteY81" fmla="*/ 359717 h 791951"/>
            <a:gd name="connsiteX82" fmla="*/ 584599 w 742134"/>
            <a:gd name="connsiteY82" fmla="*/ 276820 h 791951"/>
            <a:gd name="connsiteX83" fmla="*/ 450430 w 742134"/>
            <a:gd name="connsiteY83" fmla="*/ 410951 h 791951"/>
            <a:gd name="connsiteX84" fmla="*/ 584601 w 742134"/>
            <a:gd name="connsiteY84" fmla="*/ 296650 h 791951"/>
            <a:gd name="connsiteX85" fmla="*/ 691052 w 742134"/>
            <a:gd name="connsiteY85" fmla="*/ 367306 h 791951"/>
            <a:gd name="connsiteX86" fmla="*/ 666272 w 742134"/>
            <a:gd name="connsiteY86" fmla="*/ 492617 h 791951"/>
            <a:gd name="connsiteX87" fmla="*/ 540923 w 742134"/>
            <a:gd name="connsiteY87" fmla="*/ 517434 h 791951"/>
            <a:gd name="connsiteX88" fmla="*/ 470304 w 742134"/>
            <a:gd name="connsiteY88" fmla="*/ 410945 h 791951"/>
            <a:gd name="connsiteX89" fmla="*/ 584604 w 742134"/>
            <a:gd name="connsiteY89" fmla="*/ 296645 h 791951"/>
            <a:gd name="connsiteX90" fmla="*/ 584601 w 742134"/>
            <a:gd name="connsiteY90" fmla="*/ 476843 h 791951"/>
            <a:gd name="connsiteX91" fmla="*/ 645100 w 742134"/>
            <a:gd name="connsiteY91" fmla="*/ 436437 h 791951"/>
            <a:gd name="connsiteX92" fmla="*/ 630887 w 742134"/>
            <a:gd name="connsiteY92" fmla="*/ 365036 h 791951"/>
            <a:gd name="connsiteX93" fmla="*/ 559524 w 742134"/>
            <a:gd name="connsiteY93" fmla="*/ 350860 h 791951"/>
            <a:gd name="connsiteX94" fmla="*/ 519117 w 742134"/>
            <a:gd name="connsiteY94" fmla="*/ 411359 h 791951"/>
            <a:gd name="connsiteX95" fmla="*/ 584601 w 742134"/>
            <a:gd name="connsiteY95" fmla="*/ 476434 h 791951"/>
            <a:gd name="connsiteX96" fmla="*/ 584601 w 742134"/>
            <a:gd name="connsiteY96" fmla="*/ 365706 h 791951"/>
            <a:gd name="connsiteX97" fmla="*/ 626757 w 742134"/>
            <a:gd name="connsiteY97" fmla="*/ 393908 h 791951"/>
            <a:gd name="connsiteX98" fmla="*/ 616859 w 742134"/>
            <a:gd name="connsiteY98" fmla="*/ 443617 h 791951"/>
            <a:gd name="connsiteX99" fmla="*/ 567113 w 742134"/>
            <a:gd name="connsiteY99" fmla="*/ 453515 h 791951"/>
            <a:gd name="connsiteX100" fmla="*/ 538948 w 742134"/>
            <a:gd name="connsiteY100" fmla="*/ 411359 h 791951"/>
            <a:gd name="connsiteX101" fmla="*/ 552193 w 742134"/>
            <a:gd name="connsiteY101" fmla="*/ 378840 h 791951"/>
            <a:gd name="connsiteX102" fmla="*/ 584600 w 742134"/>
            <a:gd name="connsiteY102" fmla="*/ 365333 h 791951"/>
            <a:gd name="connsiteX103" fmla="*/ 303613 w 742134"/>
            <a:gd name="connsiteY103" fmla="*/ 96139 h 791951"/>
            <a:gd name="connsiteX104" fmla="*/ 179198 w 742134"/>
            <a:gd name="connsiteY104" fmla="*/ 179260 h 791951"/>
            <a:gd name="connsiteX105" fmla="*/ 208405 w 742134"/>
            <a:gd name="connsiteY105" fmla="*/ 325964 h 791951"/>
            <a:gd name="connsiteX106" fmla="*/ 355109 w 742134"/>
            <a:gd name="connsiteY106" fmla="*/ 355171 h 791951"/>
            <a:gd name="connsiteX107" fmla="*/ 438230 w 742134"/>
            <a:gd name="connsiteY107" fmla="*/ 230784 h 791951"/>
            <a:gd name="connsiteX108" fmla="*/ 303613 w 742134"/>
            <a:gd name="connsiteY108" fmla="*/ 96129 h 791951"/>
            <a:gd name="connsiteX109" fmla="*/ 303613 w 742134"/>
            <a:gd name="connsiteY109" fmla="*/ 345465 h 791951"/>
            <a:gd name="connsiteX110" fmla="*/ 197534 w 742134"/>
            <a:gd name="connsiteY110" fmla="*/ 274586 h 791951"/>
            <a:gd name="connsiteX111" fmla="*/ 222462 w 742134"/>
            <a:gd name="connsiteY111" fmla="*/ 149456 h 791951"/>
            <a:gd name="connsiteX112" fmla="*/ 347592 w 742134"/>
            <a:gd name="connsiteY112" fmla="*/ 124639 h 791951"/>
            <a:gd name="connsiteX113" fmla="*/ 418397 w 742134"/>
            <a:gd name="connsiteY113" fmla="*/ 230795 h 791951"/>
            <a:gd name="connsiteX114" fmla="*/ 303612 w 742134"/>
            <a:gd name="connsiteY114" fmla="*/ 345466 h 791951"/>
            <a:gd name="connsiteX115" fmla="*/ 303613 w 742134"/>
            <a:gd name="connsiteY115" fmla="*/ 165271 h 791951"/>
            <a:gd name="connsiteX116" fmla="*/ 303613 w 742134"/>
            <a:gd name="connsiteY116" fmla="*/ 165308 h 791951"/>
            <a:gd name="connsiteX117" fmla="*/ 243114 w 742134"/>
            <a:gd name="connsiteY117" fmla="*/ 205715 h 791951"/>
            <a:gd name="connsiteX118" fmla="*/ 257291 w 742134"/>
            <a:gd name="connsiteY118" fmla="*/ 277079 h 791951"/>
            <a:gd name="connsiteX119" fmla="*/ 328654 w 742134"/>
            <a:gd name="connsiteY119" fmla="*/ 291292 h 791951"/>
            <a:gd name="connsiteX120" fmla="*/ 369098 w 742134"/>
            <a:gd name="connsiteY120" fmla="*/ 230793 h 791951"/>
            <a:gd name="connsiteX121" fmla="*/ 303613 w 742134"/>
            <a:gd name="connsiteY121" fmla="*/ 165308 h 791951"/>
            <a:gd name="connsiteX122" fmla="*/ 303613 w 742134"/>
            <a:gd name="connsiteY122" fmla="*/ 276409 h 791951"/>
            <a:gd name="connsiteX123" fmla="*/ 261421 w 742134"/>
            <a:gd name="connsiteY123" fmla="*/ 248243 h 791951"/>
            <a:gd name="connsiteX124" fmla="*/ 271318 w 742134"/>
            <a:gd name="connsiteY124" fmla="*/ 198497 h 791951"/>
            <a:gd name="connsiteX125" fmla="*/ 321064 w 742134"/>
            <a:gd name="connsiteY125" fmla="*/ 188600 h 791951"/>
            <a:gd name="connsiteX126" fmla="*/ 349230 w 742134"/>
            <a:gd name="connsiteY126" fmla="*/ 230793 h 791951"/>
            <a:gd name="connsiteX127" fmla="*/ 335984 w 742134"/>
            <a:gd name="connsiteY127" fmla="*/ 263275 h 791951"/>
            <a:gd name="connsiteX128" fmla="*/ 303614 w 742134"/>
            <a:gd name="connsiteY128" fmla="*/ 276818 h 791951"/>
            <a:gd name="connsiteX129" fmla="*/ 470301 w 742134"/>
            <a:gd name="connsiteY129" fmla="*/ 90786 h 791951"/>
            <a:gd name="connsiteX130" fmla="*/ 470301 w 742134"/>
            <a:gd name="connsiteY130" fmla="*/ 104776 h 791951"/>
            <a:gd name="connsiteX131" fmla="*/ 456311 w 742134"/>
            <a:gd name="connsiteY131" fmla="*/ 104776 h 791951"/>
            <a:gd name="connsiteX132" fmla="*/ 414043 w 742134"/>
            <a:gd name="connsiteY132" fmla="*/ 62620 h 791951"/>
            <a:gd name="connsiteX133" fmla="*/ 414230 w 742134"/>
            <a:gd name="connsiteY133" fmla="*/ 48407 h 791951"/>
            <a:gd name="connsiteX134" fmla="*/ 428406 w 742134"/>
            <a:gd name="connsiteY134" fmla="*/ 48630 h 791951"/>
            <a:gd name="connsiteX135" fmla="*/ 649971 w 742134"/>
            <a:gd name="connsiteY135" fmla="*/ 48630 h 791951"/>
            <a:gd name="connsiteX136" fmla="*/ 652910 w 742134"/>
            <a:gd name="connsiteY136" fmla="*/ 55662 h 791951"/>
            <a:gd name="connsiteX137" fmla="*/ 649971 w 742134"/>
            <a:gd name="connsiteY137" fmla="*/ 62694 h 791951"/>
            <a:gd name="connsiteX138" fmla="*/ 607704 w 742134"/>
            <a:gd name="connsiteY138" fmla="*/ 104850 h 791951"/>
            <a:gd name="connsiteX139" fmla="*/ 607704 w 742134"/>
            <a:gd name="connsiteY139" fmla="*/ 104887 h 791951"/>
            <a:gd name="connsiteX140" fmla="*/ 593714 w 742134"/>
            <a:gd name="connsiteY140" fmla="*/ 104887 h 791951"/>
            <a:gd name="connsiteX141" fmla="*/ 593714 w 742134"/>
            <a:gd name="connsiteY141" fmla="*/ 90897 h 791951"/>
            <a:gd name="connsiteX142" fmla="*/ 635869 w 742134"/>
            <a:gd name="connsiteY142" fmla="*/ 48630 h 791951"/>
            <a:gd name="connsiteX143" fmla="*/ 642939 w 742134"/>
            <a:gd name="connsiteY143" fmla="*/ 45690 h 791951"/>
            <a:gd name="connsiteX144" fmla="*/ 649971 w 742134"/>
            <a:gd name="connsiteY144" fmla="*/ 48630 h 791951"/>
            <a:gd name="connsiteX145" fmla="*/ 532213 w 742134"/>
            <a:gd name="connsiteY145" fmla="*/ 79400 h 791951"/>
            <a:gd name="connsiteX146" fmla="*/ 532213 w 742134"/>
            <a:gd name="connsiteY146" fmla="*/ 79363 h 791951"/>
            <a:gd name="connsiteX147" fmla="*/ 522279 w 742134"/>
            <a:gd name="connsiteY147" fmla="*/ 69466 h 791951"/>
            <a:gd name="connsiteX148" fmla="*/ 522279 w 742134"/>
            <a:gd name="connsiteY148" fmla="*/ 9935 h 791951"/>
            <a:gd name="connsiteX149" fmla="*/ 532213 w 742134"/>
            <a:gd name="connsiteY149" fmla="*/ 0 h 791951"/>
            <a:gd name="connsiteX150" fmla="*/ 542111 w 742134"/>
            <a:gd name="connsiteY150" fmla="*/ 9935 h 791951"/>
            <a:gd name="connsiteX151" fmla="*/ 542111 w 742134"/>
            <a:gd name="connsiteY151" fmla="*/ 69466 h 791951"/>
            <a:gd name="connsiteX152" fmla="*/ 532213 w 742134"/>
            <a:gd name="connsiteY152" fmla="*/ 79288 h 791951"/>
            <a:gd name="connsiteX153" fmla="*/ 629026 w 742134"/>
            <a:gd name="connsiteY153" fmla="*/ 156456 h 791951"/>
            <a:gd name="connsiteX154" fmla="*/ 688557 w 742134"/>
            <a:gd name="connsiteY154" fmla="*/ 156456 h 791951"/>
            <a:gd name="connsiteX155" fmla="*/ 698491 w 742134"/>
            <a:gd name="connsiteY155" fmla="*/ 166390 h 791951"/>
            <a:gd name="connsiteX156" fmla="*/ 688557 w 742134"/>
            <a:gd name="connsiteY156" fmla="*/ 176325 h 791951"/>
            <a:gd name="connsiteX157" fmla="*/ 629026 w 742134"/>
            <a:gd name="connsiteY157" fmla="*/ 176325 h 791951"/>
            <a:gd name="connsiteX158" fmla="*/ 619128 w 742134"/>
            <a:gd name="connsiteY158" fmla="*/ 166390 h 791951"/>
            <a:gd name="connsiteX159" fmla="*/ 629026 w 742134"/>
            <a:gd name="connsiteY159" fmla="*/ 156456 h 79195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 ang="0">
              <a:pos x="connsiteX58" y="connsiteY58"/>
            </a:cxn>
            <a:cxn ang="0">
              <a:pos x="connsiteX59" y="connsiteY59"/>
            </a:cxn>
            <a:cxn ang="0">
              <a:pos x="connsiteX60" y="connsiteY60"/>
            </a:cxn>
            <a:cxn ang="0">
              <a:pos x="connsiteX61" y="connsiteY61"/>
            </a:cxn>
            <a:cxn ang="0">
              <a:pos x="connsiteX62" y="connsiteY62"/>
            </a:cxn>
            <a:cxn ang="0">
              <a:pos x="connsiteX63" y="connsiteY63"/>
            </a:cxn>
            <a:cxn ang="0">
              <a:pos x="connsiteX64" y="connsiteY64"/>
            </a:cxn>
            <a:cxn ang="0">
              <a:pos x="connsiteX65" y="connsiteY65"/>
            </a:cxn>
            <a:cxn ang="0">
              <a:pos x="connsiteX66" y="connsiteY66"/>
            </a:cxn>
            <a:cxn ang="0">
              <a:pos x="connsiteX67" y="connsiteY67"/>
            </a:cxn>
            <a:cxn ang="0">
              <a:pos x="connsiteX68" y="connsiteY68"/>
            </a:cxn>
            <a:cxn ang="0">
              <a:pos x="connsiteX69" y="connsiteY69"/>
            </a:cxn>
            <a:cxn ang="0">
              <a:pos x="connsiteX70" y="connsiteY70"/>
            </a:cxn>
            <a:cxn ang="0">
              <a:pos x="connsiteX71" y="connsiteY71"/>
            </a:cxn>
            <a:cxn ang="0">
              <a:pos x="connsiteX72" y="connsiteY72"/>
            </a:cxn>
            <a:cxn ang="0">
              <a:pos x="connsiteX73" y="connsiteY73"/>
            </a:cxn>
            <a:cxn ang="0">
              <a:pos x="connsiteX74" y="connsiteY74"/>
            </a:cxn>
            <a:cxn ang="0">
              <a:pos x="connsiteX75" y="connsiteY75"/>
            </a:cxn>
            <a:cxn ang="0">
              <a:pos x="connsiteX76" y="connsiteY76"/>
            </a:cxn>
            <a:cxn ang="0">
              <a:pos x="connsiteX77" y="connsiteY77"/>
            </a:cxn>
            <a:cxn ang="0">
              <a:pos x="connsiteX78" y="connsiteY78"/>
            </a:cxn>
            <a:cxn ang="0">
              <a:pos x="connsiteX79" y="connsiteY79"/>
            </a:cxn>
            <a:cxn ang="0">
              <a:pos x="connsiteX80" y="connsiteY80"/>
            </a:cxn>
            <a:cxn ang="0">
              <a:pos x="connsiteX81" y="connsiteY81"/>
            </a:cxn>
            <a:cxn ang="0">
              <a:pos x="connsiteX82" y="connsiteY82"/>
            </a:cxn>
            <a:cxn ang="0">
              <a:pos x="connsiteX83" y="connsiteY83"/>
            </a:cxn>
            <a:cxn ang="0">
              <a:pos x="connsiteX84" y="connsiteY84"/>
            </a:cxn>
            <a:cxn ang="0">
              <a:pos x="connsiteX85" y="connsiteY85"/>
            </a:cxn>
            <a:cxn ang="0">
              <a:pos x="connsiteX86" y="connsiteY86"/>
            </a:cxn>
            <a:cxn ang="0">
              <a:pos x="connsiteX87" y="connsiteY87"/>
            </a:cxn>
            <a:cxn ang="0">
              <a:pos x="connsiteX88" y="connsiteY88"/>
            </a:cxn>
            <a:cxn ang="0">
              <a:pos x="connsiteX89" y="connsiteY89"/>
            </a:cxn>
            <a:cxn ang="0">
              <a:pos x="connsiteX90" y="connsiteY90"/>
            </a:cxn>
            <a:cxn ang="0">
              <a:pos x="connsiteX91" y="connsiteY91"/>
            </a:cxn>
            <a:cxn ang="0">
              <a:pos x="connsiteX92" y="connsiteY92"/>
            </a:cxn>
            <a:cxn ang="0">
              <a:pos x="connsiteX93" y="connsiteY93"/>
            </a:cxn>
            <a:cxn ang="0">
              <a:pos x="connsiteX94" y="connsiteY94"/>
            </a:cxn>
            <a:cxn ang="0">
              <a:pos x="connsiteX95" y="connsiteY95"/>
            </a:cxn>
            <a:cxn ang="0">
              <a:pos x="connsiteX96" y="connsiteY96"/>
            </a:cxn>
            <a:cxn ang="0">
              <a:pos x="connsiteX97" y="connsiteY97"/>
            </a:cxn>
            <a:cxn ang="0">
              <a:pos x="connsiteX98" y="connsiteY98"/>
            </a:cxn>
            <a:cxn ang="0">
              <a:pos x="connsiteX99" y="connsiteY99"/>
            </a:cxn>
            <a:cxn ang="0">
              <a:pos x="connsiteX100" y="connsiteY100"/>
            </a:cxn>
            <a:cxn ang="0">
              <a:pos x="connsiteX101" y="connsiteY101"/>
            </a:cxn>
            <a:cxn ang="0">
              <a:pos x="connsiteX102" y="connsiteY102"/>
            </a:cxn>
            <a:cxn ang="0">
              <a:pos x="connsiteX103" y="connsiteY103"/>
            </a:cxn>
            <a:cxn ang="0">
              <a:pos x="connsiteX104" y="connsiteY104"/>
            </a:cxn>
            <a:cxn ang="0">
              <a:pos x="connsiteX105" y="connsiteY105"/>
            </a:cxn>
            <a:cxn ang="0">
              <a:pos x="connsiteX106" y="connsiteY106"/>
            </a:cxn>
            <a:cxn ang="0">
              <a:pos x="connsiteX107" y="connsiteY107"/>
            </a:cxn>
            <a:cxn ang="0">
              <a:pos x="connsiteX108" y="connsiteY108"/>
            </a:cxn>
            <a:cxn ang="0">
              <a:pos x="connsiteX109" y="connsiteY109"/>
            </a:cxn>
            <a:cxn ang="0">
              <a:pos x="connsiteX110" y="connsiteY110"/>
            </a:cxn>
            <a:cxn ang="0">
              <a:pos x="connsiteX111" y="connsiteY111"/>
            </a:cxn>
            <a:cxn ang="0">
              <a:pos x="connsiteX112" y="connsiteY112"/>
            </a:cxn>
            <a:cxn ang="0">
              <a:pos x="connsiteX113" y="connsiteY113"/>
            </a:cxn>
            <a:cxn ang="0">
              <a:pos x="connsiteX114" y="connsiteY114"/>
            </a:cxn>
            <a:cxn ang="0">
              <a:pos x="connsiteX115" y="connsiteY115"/>
            </a:cxn>
            <a:cxn ang="0">
              <a:pos x="connsiteX116" y="connsiteY116"/>
            </a:cxn>
            <a:cxn ang="0">
              <a:pos x="connsiteX117" y="connsiteY117"/>
            </a:cxn>
            <a:cxn ang="0">
              <a:pos x="connsiteX118" y="connsiteY118"/>
            </a:cxn>
            <a:cxn ang="0">
              <a:pos x="connsiteX119" y="connsiteY119"/>
            </a:cxn>
            <a:cxn ang="0">
              <a:pos x="connsiteX120" y="connsiteY120"/>
            </a:cxn>
            <a:cxn ang="0">
              <a:pos x="connsiteX121" y="connsiteY121"/>
            </a:cxn>
            <a:cxn ang="0">
              <a:pos x="connsiteX122" y="connsiteY122"/>
            </a:cxn>
            <a:cxn ang="0">
              <a:pos x="connsiteX123" y="connsiteY123"/>
            </a:cxn>
            <a:cxn ang="0">
              <a:pos x="connsiteX124" y="connsiteY124"/>
            </a:cxn>
            <a:cxn ang="0">
              <a:pos x="connsiteX125" y="connsiteY125"/>
            </a:cxn>
            <a:cxn ang="0">
              <a:pos x="connsiteX126" y="connsiteY126"/>
            </a:cxn>
            <a:cxn ang="0">
              <a:pos x="connsiteX127" y="connsiteY127"/>
            </a:cxn>
            <a:cxn ang="0">
              <a:pos x="connsiteX128" y="connsiteY128"/>
            </a:cxn>
            <a:cxn ang="0">
              <a:pos x="connsiteX129" y="connsiteY129"/>
            </a:cxn>
            <a:cxn ang="0">
              <a:pos x="connsiteX130" y="connsiteY130"/>
            </a:cxn>
            <a:cxn ang="0">
              <a:pos x="connsiteX131" y="connsiteY131"/>
            </a:cxn>
            <a:cxn ang="0">
              <a:pos x="connsiteX132" y="connsiteY132"/>
            </a:cxn>
            <a:cxn ang="0">
              <a:pos x="connsiteX133" y="connsiteY133"/>
            </a:cxn>
            <a:cxn ang="0">
              <a:pos x="connsiteX134" y="connsiteY134"/>
            </a:cxn>
            <a:cxn ang="0">
              <a:pos x="connsiteX135" y="connsiteY135"/>
            </a:cxn>
            <a:cxn ang="0">
              <a:pos x="connsiteX136" y="connsiteY136"/>
            </a:cxn>
            <a:cxn ang="0">
              <a:pos x="connsiteX137" y="connsiteY137"/>
            </a:cxn>
            <a:cxn ang="0">
              <a:pos x="connsiteX138" y="connsiteY138"/>
            </a:cxn>
            <a:cxn ang="0">
              <a:pos x="connsiteX139" y="connsiteY139"/>
            </a:cxn>
            <a:cxn ang="0">
              <a:pos x="connsiteX140" y="connsiteY140"/>
            </a:cxn>
            <a:cxn ang="0">
              <a:pos x="connsiteX141" y="connsiteY141"/>
            </a:cxn>
            <a:cxn ang="0">
              <a:pos x="connsiteX142" y="connsiteY142"/>
            </a:cxn>
            <a:cxn ang="0">
              <a:pos x="connsiteX143" y="connsiteY143"/>
            </a:cxn>
            <a:cxn ang="0">
              <a:pos x="connsiteX144" y="connsiteY144"/>
            </a:cxn>
            <a:cxn ang="0">
              <a:pos x="connsiteX145" y="connsiteY145"/>
            </a:cxn>
            <a:cxn ang="0">
              <a:pos x="connsiteX146" y="connsiteY146"/>
            </a:cxn>
            <a:cxn ang="0">
              <a:pos x="connsiteX147" y="connsiteY147"/>
            </a:cxn>
            <a:cxn ang="0">
              <a:pos x="connsiteX148" y="connsiteY148"/>
            </a:cxn>
            <a:cxn ang="0">
              <a:pos x="connsiteX149" y="connsiteY149"/>
            </a:cxn>
            <a:cxn ang="0">
              <a:pos x="connsiteX150" y="connsiteY150"/>
            </a:cxn>
            <a:cxn ang="0">
              <a:pos x="connsiteX151" y="connsiteY151"/>
            </a:cxn>
            <a:cxn ang="0">
              <a:pos x="connsiteX152" y="connsiteY152"/>
            </a:cxn>
            <a:cxn ang="0">
              <a:pos x="connsiteX153" y="connsiteY153"/>
            </a:cxn>
            <a:cxn ang="0">
              <a:pos x="connsiteX154" y="connsiteY154"/>
            </a:cxn>
            <a:cxn ang="0">
              <a:pos x="connsiteX155" y="connsiteY155"/>
            </a:cxn>
            <a:cxn ang="0">
              <a:pos x="connsiteX156" y="connsiteY156"/>
            </a:cxn>
            <a:cxn ang="0">
              <a:pos x="connsiteX157" y="connsiteY157"/>
            </a:cxn>
            <a:cxn ang="0">
              <a:pos x="connsiteX158" y="connsiteY158"/>
            </a:cxn>
            <a:cxn ang="0">
              <a:pos x="connsiteX159" y="connsiteY159"/>
            </a:cxn>
          </a:cxnLst>
          <a:rect l="l" t="t" r="r" b="b"/>
          <a:pathLst>
            <a:path w="742134" h="791951">
              <a:moveTo>
                <a:pt x="681042" y="612387"/>
              </a:moveTo>
              <a:lnTo>
                <a:pt x="595317" y="642153"/>
              </a:lnTo>
              <a:lnTo>
                <a:pt x="485255" y="642153"/>
              </a:lnTo>
              <a:cubicBezTo>
                <a:pt x="487078" y="637837"/>
                <a:pt x="488232" y="633297"/>
                <a:pt x="488641" y="628646"/>
              </a:cubicBezTo>
              <a:cubicBezTo>
                <a:pt x="489757" y="611234"/>
                <a:pt x="480269" y="594862"/>
                <a:pt x="464643" y="587160"/>
              </a:cubicBezTo>
              <a:lnTo>
                <a:pt x="363735" y="537563"/>
              </a:lnTo>
              <a:cubicBezTo>
                <a:pt x="335160" y="523387"/>
                <a:pt x="303720" y="515946"/>
                <a:pt x="271834" y="515835"/>
              </a:cubicBezTo>
              <a:lnTo>
                <a:pt x="213308" y="515835"/>
              </a:lnTo>
              <a:lnTo>
                <a:pt x="213308" y="500357"/>
              </a:lnTo>
              <a:cubicBezTo>
                <a:pt x="213308" y="483911"/>
                <a:pt x="199988" y="470591"/>
                <a:pt x="183542" y="470591"/>
              </a:cubicBezTo>
              <a:lnTo>
                <a:pt x="116681" y="470591"/>
              </a:lnTo>
              <a:lnTo>
                <a:pt x="116681" y="463634"/>
              </a:lnTo>
              <a:cubicBezTo>
                <a:pt x="116681" y="447225"/>
                <a:pt x="103324" y="433868"/>
                <a:pt x="86916" y="433868"/>
              </a:cubicBezTo>
              <a:lnTo>
                <a:pt x="9897" y="433868"/>
              </a:lnTo>
              <a:cubicBezTo>
                <a:pt x="4428" y="433868"/>
                <a:pt x="0" y="438333"/>
                <a:pt x="0" y="443803"/>
              </a:cubicBezTo>
              <a:lnTo>
                <a:pt x="0" y="782054"/>
              </a:lnTo>
              <a:cubicBezTo>
                <a:pt x="0" y="784659"/>
                <a:pt x="1042" y="787189"/>
                <a:pt x="2902" y="789049"/>
              </a:cubicBezTo>
              <a:cubicBezTo>
                <a:pt x="4763" y="790910"/>
                <a:pt x="7293" y="791951"/>
                <a:pt x="9897" y="791951"/>
              </a:cubicBezTo>
              <a:lnTo>
                <a:pt x="86915" y="791951"/>
              </a:lnTo>
              <a:cubicBezTo>
                <a:pt x="103324" y="791951"/>
                <a:pt x="116681" y="778632"/>
                <a:pt x="116681" y="762186"/>
              </a:cubicBezTo>
              <a:lnTo>
                <a:pt x="116681" y="755228"/>
              </a:lnTo>
              <a:lnTo>
                <a:pt x="183766" y="755228"/>
              </a:lnTo>
              <a:lnTo>
                <a:pt x="183728" y="755265"/>
              </a:lnTo>
              <a:cubicBezTo>
                <a:pt x="200174" y="755265"/>
                <a:pt x="213494" y="741908"/>
                <a:pt x="213494" y="725500"/>
              </a:cubicBezTo>
              <a:lnTo>
                <a:pt x="213494" y="704738"/>
              </a:lnTo>
              <a:cubicBezTo>
                <a:pt x="240023" y="707863"/>
                <a:pt x="264914" y="719211"/>
                <a:pt x="284634" y="737182"/>
              </a:cubicBezTo>
              <a:lnTo>
                <a:pt x="298326" y="749684"/>
              </a:lnTo>
              <a:cubicBezTo>
                <a:pt x="325488" y="774427"/>
                <a:pt x="360834" y="788156"/>
                <a:pt x="397558" y="788193"/>
              </a:cubicBezTo>
              <a:lnTo>
                <a:pt x="539052" y="788193"/>
              </a:lnTo>
              <a:cubicBezTo>
                <a:pt x="569003" y="788230"/>
                <a:pt x="598248" y="779115"/>
                <a:pt x="622879" y="762111"/>
              </a:cubicBezTo>
              <a:lnTo>
                <a:pt x="722111" y="693650"/>
              </a:lnTo>
              <a:cubicBezTo>
                <a:pt x="741124" y="680627"/>
                <a:pt x="747598" y="655513"/>
                <a:pt x="737179" y="634937"/>
              </a:cubicBezTo>
              <a:cubicBezTo>
                <a:pt x="726724" y="614361"/>
                <a:pt x="702688" y="604725"/>
                <a:pt x="680923" y="612389"/>
              </a:cubicBezTo>
              <a:close/>
              <a:moveTo>
                <a:pt x="96816" y="762187"/>
              </a:moveTo>
              <a:cubicBezTo>
                <a:pt x="96816" y="764828"/>
                <a:pt x="95774" y="767359"/>
                <a:pt x="93914" y="769219"/>
              </a:cubicBezTo>
              <a:cubicBezTo>
                <a:pt x="92054" y="771079"/>
                <a:pt x="89524" y="772121"/>
                <a:pt x="86919" y="772121"/>
              </a:cubicBezTo>
              <a:lnTo>
                <a:pt x="19834" y="772121"/>
              </a:lnTo>
              <a:lnTo>
                <a:pt x="19834" y="453738"/>
              </a:lnTo>
              <a:lnTo>
                <a:pt x="86919" y="453738"/>
              </a:lnTo>
              <a:cubicBezTo>
                <a:pt x="89524" y="453738"/>
                <a:pt x="92054" y="454780"/>
                <a:pt x="93914" y="456641"/>
              </a:cubicBezTo>
              <a:cubicBezTo>
                <a:pt x="95774" y="458501"/>
                <a:pt x="96816" y="461031"/>
                <a:pt x="96816" y="463636"/>
              </a:cubicBezTo>
              <a:close/>
              <a:moveTo>
                <a:pt x="193666" y="725463"/>
              </a:moveTo>
              <a:lnTo>
                <a:pt x="193666" y="725500"/>
              </a:lnTo>
              <a:cubicBezTo>
                <a:pt x="193666" y="728105"/>
                <a:pt x="192625" y="730635"/>
                <a:pt x="190764" y="732495"/>
              </a:cubicBezTo>
              <a:cubicBezTo>
                <a:pt x="188904" y="734356"/>
                <a:pt x="186374" y="735398"/>
                <a:pt x="183732" y="735398"/>
              </a:cubicBezTo>
              <a:lnTo>
                <a:pt x="116685" y="735398"/>
              </a:lnTo>
              <a:lnTo>
                <a:pt x="116685" y="490424"/>
              </a:lnTo>
              <a:lnTo>
                <a:pt x="183769" y="490424"/>
              </a:lnTo>
              <a:lnTo>
                <a:pt x="183732" y="490424"/>
              </a:lnTo>
              <a:cubicBezTo>
                <a:pt x="186374" y="490424"/>
                <a:pt x="188904" y="491466"/>
                <a:pt x="190764" y="493326"/>
              </a:cubicBezTo>
              <a:cubicBezTo>
                <a:pt x="192624" y="495187"/>
                <a:pt x="193666" y="497717"/>
                <a:pt x="193666" y="500358"/>
              </a:cubicBezTo>
              <a:close/>
              <a:moveTo>
                <a:pt x="722009" y="659495"/>
              </a:moveTo>
              <a:cubicBezTo>
                <a:pt x="721004" y="666713"/>
                <a:pt x="717023" y="673150"/>
                <a:pt x="710996" y="677280"/>
              </a:cubicBezTo>
              <a:lnTo>
                <a:pt x="611764" y="745852"/>
              </a:lnTo>
              <a:lnTo>
                <a:pt x="611764" y="745815"/>
              </a:lnTo>
              <a:cubicBezTo>
                <a:pt x="590445" y="760549"/>
                <a:pt x="565144" y="768400"/>
                <a:pt x="539248" y="768363"/>
              </a:cubicBezTo>
              <a:lnTo>
                <a:pt x="397859" y="768363"/>
              </a:lnTo>
              <a:cubicBezTo>
                <a:pt x="365935" y="768437"/>
                <a:pt x="335128" y="756531"/>
                <a:pt x="311538" y="735025"/>
              </a:cubicBezTo>
              <a:lnTo>
                <a:pt x="297735" y="722524"/>
              </a:lnTo>
              <a:cubicBezTo>
                <a:pt x="274332" y="701278"/>
                <a:pt x="244752" y="688033"/>
                <a:pt x="213312" y="684796"/>
              </a:cubicBezTo>
              <a:lnTo>
                <a:pt x="213312" y="535968"/>
              </a:lnTo>
              <a:lnTo>
                <a:pt x="271838" y="535968"/>
              </a:lnTo>
              <a:cubicBezTo>
                <a:pt x="300636" y="536191"/>
                <a:pt x="328951" y="542963"/>
                <a:pt x="354698" y="555836"/>
              </a:cubicBezTo>
              <a:lnTo>
                <a:pt x="455606" y="605433"/>
              </a:lnTo>
              <a:cubicBezTo>
                <a:pt x="462526" y="608967"/>
                <a:pt x="467252" y="615702"/>
                <a:pt x="468219" y="623404"/>
              </a:cubicBezTo>
              <a:cubicBezTo>
                <a:pt x="469149" y="631143"/>
                <a:pt x="466210" y="638807"/>
                <a:pt x="460368" y="643941"/>
              </a:cubicBezTo>
              <a:cubicBezTo>
                <a:pt x="455382" y="647997"/>
                <a:pt x="448909" y="649857"/>
                <a:pt x="442509" y="649076"/>
              </a:cubicBezTo>
              <a:lnTo>
                <a:pt x="336248" y="635607"/>
              </a:lnTo>
              <a:cubicBezTo>
                <a:pt x="330778" y="634900"/>
                <a:pt x="325755" y="638807"/>
                <a:pt x="325085" y="644276"/>
              </a:cubicBezTo>
              <a:cubicBezTo>
                <a:pt x="324416" y="649745"/>
                <a:pt x="328285" y="654769"/>
                <a:pt x="333755" y="655438"/>
              </a:cubicBezTo>
              <a:lnTo>
                <a:pt x="440540" y="668721"/>
              </a:lnTo>
              <a:cubicBezTo>
                <a:pt x="442326" y="668833"/>
                <a:pt x="444111" y="668833"/>
                <a:pt x="445897" y="668721"/>
              </a:cubicBezTo>
              <a:cubicBezTo>
                <a:pt x="454269" y="668684"/>
                <a:pt x="462492" y="666191"/>
                <a:pt x="469487" y="661577"/>
              </a:cubicBezTo>
              <a:lnTo>
                <a:pt x="597484" y="661577"/>
              </a:lnTo>
              <a:cubicBezTo>
                <a:pt x="598600" y="661577"/>
                <a:pt x="599716" y="661391"/>
                <a:pt x="600758" y="660982"/>
              </a:cubicBezTo>
              <a:lnTo>
                <a:pt x="688083" y="630621"/>
              </a:lnTo>
              <a:cubicBezTo>
                <a:pt x="696715" y="627607"/>
                <a:pt x="706278" y="629319"/>
                <a:pt x="713347" y="635160"/>
              </a:cubicBezTo>
              <a:cubicBezTo>
                <a:pt x="720379" y="640965"/>
                <a:pt x="723876" y="650080"/>
                <a:pt x="722499" y="659121"/>
              </a:cubicBezTo>
              <a:close/>
              <a:moveTo>
                <a:pt x="450432" y="410950"/>
              </a:moveTo>
              <a:cubicBezTo>
                <a:pt x="450246" y="465495"/>
                <a:pt x="482988" y="514791"/>
                <a:pt x="533329" y="535746"/>
              </a:cubicBezTo>
              <a:cubicBezTo>
                <a:pt x="583670" y="556731"/>
                <a:pt x="641714" y="545234"/>
                <a:pt x="680300" y="506650"/>
              </a:cubicBezTo>
              <a:cubicBezTo>
                <a:pt x="718846" y="468103"/>
                <a:pt x="730343" y="410057"/>
                <a:pt x="709396" y="359717"/>
              </a:cubicBezTo>
              <a:cubicBezTo>
                <a:pt x="688411" y="309339"/>
                <a:pt x="639149" y="276634"/>
                <a:pt x="584599" y="276820"/>
              </a:cubicBezTo>
              <a:cubicBezTo>
                <a:pt x="510632" y="277155"/>
                <a:pt x="450763" y="337021"/>
                <a:pt x="450430" y="410951"/>
              </a:cubicBezTo>
              <a:close/>
              <a:moveTo>
                <a:pt x="584601" y="296650"/>
              </a:moveTo>
              <a:cubicBezTo>
                <a:pt x="631110" y="296463"/>
                <a:pt x="673154" y="324369"/>
                <a:pt x="691052" y="367306"/>
              </a:cubicBezTo>
              <a:cubicBezTo>
                <a:pt x="708951" y="410243"/>
                <a:pt x="699163" y="459728"/>
                <a:pt x="666272" y="492617"/>
              </a:cubicBezTo>
              <a:cubicBezTo>
                <a:pt x="633381" y="525508"/>
                <a:pt x="583859" y="535331"/>
                <a:pt x="540923" y="517434"/>
              </a:cubicBezTo>
              <a:cubicBezTo>
                <a:pt x="497986" y="499538"/>
                <a:pt x="470081" y="457493"/>
                <a:pt x="470304" y="410945"/>
              </a:cubicBezTo>
              <a:cubicBezTo>
                <a:pt x="470602" y="347953"/>
                <a:pt x="521612" y="296978"/>
                <a:pt x="584604" y="296645"/>
              </a:cubicBezTo>
              <a:close/>
              <a:moveTo>
                <a:pt x="584601" y="476843"/>
              </a:moveTo>
              <a:cubicBezTo>
                <a:pt x="611092" y="476843"/>
                <a:pt x="634943" y="460881"/>
                <a:pt x="645100" y="436437"/>
              </a:cubicBezTo>
              <a:cubicBezTo>
                <a:pt x="655220" y="411954"/>
                <a:pt x="649639" y="383789"/>
                <a:pt x="630887" y="365036"/>
              </a:cubicBezTo>
              <a:cubicBezTo>
                <a:pt x="612172" y="346321"/>
                <a:pt x="584006" y="340740"/>
                <a:pt x="559524" y="350860"/>
              </a:cubicBezTo>
              <a:cubicBezTo>
                <a:pt x="535041" y="360980"/>
                <a:pt x="519117" y="384867"/>
                <a:pt x="519117" y="411359"/>
              </a:cubicBezTo>
              <a:cubicBezTo>
                <a:pt x="519377" y="447338"/>
                <a:pt x="548585" y="476397"/>
                <a:pt x="584601" y="476434"/>
              </a:cubicBezTo>
              <a:close/>
              <a:moveTo>
                <a:pt x="584601" y="365706"/>
              </a:moveTo>
              <a:cubicBezTo>
                <a:pt x="603056" y="365706"/>
                <a:pt x="619687" y="376831"/>
                <a:pt x="626757" y="393908"/>
              </a:cubicBezTo>
              <a:cubicBezTo>
                <a:pt x="633826" y="410950"/>
                <a:pt x="629919" y="430595"/>
                <a:pt x="616859" y="443617"/>
              </a:cubicBezTo>
              <a:cubicBezTo>
                <a:pt x="603800" y="456677"/>
                <a:pt x="584191" y="460583"/>
                <a:pt x="567113" y="453515"/>
              </a:cubicBezTo>
              <a:cubicBezTo>
                <a:pt x="550072" y="446446"/>
                <a:pt x="538948" y="429814"/>
                <a:pt x="538948" y="411359"/>
              </a:cubicBezTo>
              <a:cubicBezTo>
                <a:pt x="538873" y="399193"/>
                <a:pt x="543636" y="387509"/>
                <a:pt x="552193" y="378840"/>
              </a:cubicBezTo>
              <a:cubicBezTo>
                <a:pt x="560751" y="370208"/>
                <a:pt x="572434" y="365333"/>
                <a:pt x="584600" y="365333"/>
              </a:cubicBezTo>
              <a:close/>
              <a:moveTo>
                <a:pt x="303613" y="96139"/>
              </a:moveTo>
              <a:cubicBezTo>
                <a:pt x="249142" y="96139"/>
                <a:pt x="200067" y="128955"/>
                <a:pt x="179198" y="179260"/>
              </a:cubicBezTo>
              <a:cubicBezTo>
                <a:pt x="158362" y="229563"/>
                <a:pt x="169896" y="287492"/>
                <a:pt x="208405" y="325964"/>
              </a:cubicBezTo>
              <a:cubicBezTo>
                <a:pt x="246915" y="364473"/>
                <a:pt x="304808" y="376007"/>
                <a:pt x="355109" y="355171"/>
              </a:cubicBezTo>
              <a:cubicBezTo>
                <a:pt x="405451" y="334335"/>
                <a:pt x="438230" y="285221"/>
                <a:pt x="438230" y="230784"/>
              </a:cubicBezTo>
              <a:cubicBezTo>
                <a:pt x="438193" y="156444"/>
                <a:pt x="377955" y="96167"/>
                <a:pt x="303613" y="96129"/>
              </a:cubicBezTo>
              <a:close/>
              <a:moveTo>
                <a:pt x="303613" y="345465"/>
              </a:moveTo>
              <a:cubicBezTo>
                <a:pt x="257179" y="345465"/>
                <a:pt x="215284" y="317485"/>
                <a:pt x="197534" y="274586"/>
              </a:cubicBezTo>
              <a:cubicBezTo>
                <a:pt x="179783" y="231686"/>
                <a:pt x="189608" y="182312"/>
                <a:pt x="222462" y="149456"/>
              </a:cubicBezTo>
              <a:cubicBezTo>
                <a:pt x="255316" y="116639"/>
                <a:pt x="304690" y="106853"/>
                <a:pt x="347592" y="124639"/>
              </a:cubicBezTo>
              <a:cubicBezTo>
                <a:pt x="390492" y="142461"/>
                <a:pt x="418434" y="184355"/>
                <a:pt x="418397" y="230795"/>
              </a:cubicBezTo>
              <a:cubicBezTo>
                <a:pt x="418286" y="294121"/>
                <a:pt x="366940" y="345428"/>
                <a:pt x="303612" y="345466"/>
              </a:cubicBezTo>
              <a:close/>
              <a:moveTo>
                <a:pt x="303613" y="165271"/>
              </a:moveTo>
              <a:lnTo>
                <a:pt x="303613" y="165308"/>
              </a:lnTo>
              <a:cubicBezTo>
                <a:pt x="277123" y="165308"/>
                <a:pt x="253235" y="181233"/>
                <a:pt x="243114" y="205715"/>
              </a:cubicBezTo>
              <a:cubicBezTo>
                <a:pt x="232957" y="230197"/>
                <a:pt x="238575" y="258363"/>
                <a:pt x="257291" y="277079"/>
              </a:cubicBezTo>
              <a:cubicBezTo>
                <a:pt x="276043" y="295831"/>
                <a:pt x="304209" y="301412"/>
                <a:pt x="328654" y="291292"/>
              </a:cubicBezTo>
              <a:cubicBezTo>
                <a:pt x="353136" y="281134"/>
                <a:pt x="369098" y="257285"/>
                <a:pt x="369098" y="230793"/>
              </a:cubicBezTo>
              <a:cubicBezTo>
                <a:pt x="369023" y="194627"/>
                <a:pt x="339742" y="165346"/>
                <a:pt x="303613" y="165308"/>
              </a:cubicBezTo>
              <a:close/>
              <a:moveTo>
                <a:pt x="303613" y="276409"/>
              </a:moveTo>
              <a:cubicBezTo>
                <a:pt x="285159" y="276409"/>
                <a:pt x="268490" y="265284"/>
                <a:pt x="261421" y="248243"/>
              </a:cubicBezTo>
              <a:cubicBezTo>
                <a:pt x="254388" y="231202"/>
                <a:pt x="258258" y="211557"/>
                <a:pt x="271318" y="198497"/>
              </a:cubicBezTo>
              <a:cubicBezTo>
                <a:pt x="284378" y="185438"/>
                <a:pt x="304023" y="181568"/>
                <a:pt x="321064" y="188600"/>
              </a:cubicBezTo>
              <a:cubicBezTo>
                <a:pt x="338105" y="195669"/>
                <a:pt x="349230" y="212338"/>
                <a:pt x="349230" y="230793"/>
              </a:cubicBezTo>
              <a:cubicBezTo>
                <a:pt x="349304" y="242959"/>
                <a:pt x="344542" y="254642"/>
                <a:pt x="335984" y="263275"/>
              </a:cubicBezTo>
              <a:cubicBezTo>
                <a:pt x="327427" y="271907"/>
                <a:pt x="315781" y="276781"/>
                <a:pt x="303614" y="276818"/>
              </a:cubicBezTo>
              <a:close/>
              <a:moveTo>
                <a:pt x="470301" y="90786"/>
              </a:moveTo>
              <a:cubicBezTo>
                <a:pt x="474133" y="94655"/>
                <a:pt x="474133" y="100906"/>
                <a:pt x="470301" y="104776"/>
              </a:cubicBezTo>
              <a:cubicBezTo>
                <a:pt x="466431" y="108608"/>
                <a:pt x="460181" y="108608"/>
                <a:pt x="456311" y="104776"/>
              </a:cubicBezTo>
              <a:lnTo>
                <a:pt x="414043" y="62620"/>
              </a:lnTo>
              <a:cubicBezTo>
                <a:pt x="410174" y="58639"/>
                <a:pt x="410248" y="52277"/>
                <a:pt x="414230" y="48407"/>
              </a:cubicBezTo>
              <a:cubicBezTo>
                <a:pt x="418211" y="44575"/>
                <a:pt x="424573" y="44649"/>
                <a:pt x="428406" y="48630"/>
              </a:cubicBezTo>
              <a:close/>
              <a:moveTo>
                <a:pt x="649971" y="48630"/>
              </a:moveTo>
              <a:cubicBezTo>
                <a:pt x="651831" y="50490"/>
                <a:pt x="652910" y="53020"/>
                <a:pt x="652910" y="55662"/>
              </a:cubicBezTo>
              <a:cubicBezTo>
                <a:pt x="652910" y="58304"/>
                <a:pt x="651831" y="60834"/>
                <a:pt x="649971" y="62694"/>
              </a:cubicBezTo>
              <a:lnTo>
                <a:pt x="607704" y="104850"/>
              </a:lnTo>
              <a:lnTo>
                <a:pt x="607704" y="104887"/>
              </a:lnTo>
              <a:cubicBezTo>
                <a:pt x="603834" y="108719"/>
                <a:pt x="597584" y="108719"/>
                <a:pt x="593714" y="104887"/>
              </a:cubicBezTo>
              <a:cubicBezTo>
                <a:pt x="589881" y="101018"/>
                <a:pt x="589881" y="94767"/>
                <a:pt x="593714" y="90897"/>
              </a:cubicBezTo>
              <a:lnTo>
                <a:pt x="635869" y="48630"/>
              </a:lnTo>
              <a:cubicBezTo>
                <a:pt x="637730" y="46732"/>
                <a:pt x="640297" y="45690"/>
                <a:pt x="642939" y="45690"/>
              </a:cubicBezTo>
              <a:cubicBezTo>
                <a:pt x="645580" y="45690"/>
                <a:pt x="648110" y="46732"/>
                <a:pt x="649971" y="48630"/>
              </a:cubicBezTo>
              <a:close/>
              <a:moveTo>
                <a:pt x="532213" y="79400"/>
              </a:moveTo>
              <a:lnTo>
                <a:pt x="532213" y="79363"/>
              </a:lnTo>
              <a:cubicBezTo>
                <a:pt x="526707" y="79363"/>
                <a:pt x="522279" y="74936"/>
                <a:pt x="522279" y="69466"/>
              </a:cubicBezTo>
              <a:lnTo>
                <a:pt x="522279" y="9935"/>
              </a:lnTo>
              <a:cubicBezTo>
                <a:pt x="522279" y="4428"/>
                <a:pt x="526707" y="0"/>
                <a:pt x="532213" y="0"/>
              </a:cubicBezTo>
              <a:cubicBezTo>
                <a:pt x="537683" y="0"/>
                <a:pt x="542111" y="4428"/>
                <a:pt x="542111" y="9935"/>
              </a:cubicBezTo>
              <a:lnTo>
                <a:pt x="542111" y="69466"/>
              </a:lnTo>
              <a:cubicBezTo>
                <a:pt x="542074" y="74898"/>
                <a:pt x="537646" y="79288"/>
                <a:pt x="532213" y="79288"/>
              </a:cubicBezTo>
              <a:close/>
              <a:moveTo>
                <a:pt x="629026" y="156456"/>
              </a:moveTo>
              <a:lnTo>
                <a:pt x="688557" y="156456"/>
              </a:lnTo>
              <a:cubicBezTo>
                <a:pt x="694063" y="156456"/>
                <a:pt x="698491" y="160921"/>
                <a:pt x="698491" y="166390"/>
              </a:cubicBezTo>
              <a:cubicBezTo>
                <a:pt x="698491" y="171860"/>
                <a:pt x="694064" y="176325"/>
                <a:pt x="688557" y="176325"/>
              </a:cubicBezTo>
              <a:lnTo>
                <a:pt x="629026" y="176325"/>
              </a:lnTo>
              <a:cubicBezTo>
                <a:pt x="623556" y="176325"/>
                <a:pt x="619128" y="171860"/>
                <a:pt x="619128" y="166390"/>
              </a:cubicBezTo>
              <a:cubicBezTo>
                <a:pt x="619128" y="160921"/>
                <a:pt x="623556" y="156456"/>
                <a:pt x="629026" y="156456"/>
              </a:cubicBezTo>
              <a:close/>
            </a:path>
          </a:pathLst>
        </a:custGeom>
        <a:solidFill>
          <a:srgbClr val="FFFFFF"/>
        </a:solidFill>
        <a:ln w="9525" cap="flat">
          <a:noFill/>
          <a:prstDash val="solid"/>
          <a:miter/>
        </a:ln>
      </xdr:spPr>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rgbClr val="000000"/>
              </a:solidFill>
              <a:latin typeface="Arial Nova"/>
            </a:defRPr>
          </a:lvl1pPr>
          <a:lvl2pPr marL="457200" algn="l" defTabSz="914400" rtl="0" eaLnBrk="1" latinLnBrk="0" hangingPunct="1">
            <a:defRPr sz="1800" kern="1200">
              <a:solidFill>
                <a:srgbClr val="000000"/>
              </a:solidFill>
              <a:latin typeface="Arial Nova"/>
            </a:defRPr>
          </a:lvl2pPr>
          <a:lvl3pPr marL="914400" algn="l" defTabSz="914400" rtl="0" eaLnBrk="1" latinLnBrk="0" hangingPunct="1">
            <a:defRPr sz="1800" kern="1200">
              <a:solidFill>
                <a:srgbClr val="000000"/>
              </a:solidFill>
              <a:latin typeface="Arial Nova"/>
            </a:defRPr>
          </a:lvl3pPr>
          <a:lvl4pPr marL="1371600" algn="l" defTabSz="914400" rtl="0" eaLnBrk="1" latinLnBrk="0" hangingPunct="1">
            <a:defRPr sz="1800" kern="1200">
              <a:solidFill>
                <a:srgbClr val="000000"/>
              </a:solidFill>
              <a:latin typeface="Arial Nova"/>
            </a:defRPr>
          </a:lvl4pPr>
          <a:lvl5pPr marL="1828800" algn="l" defTabSz="914400" rtl="0" eaLnBrk="1" latinLnBrk="0" hangingPunct="1">
            <a:defRPr sz="1800" kern="1200">
              <a:solidFill>
                <a:srgbClr val="000000"/>
              </a:solidFill>
              <a:latin typeface="Arial Nova"/>
            </a:defRPr>
          </a:lvl5pPr>
          <a:lvl6pPr marL="2286000" algn="l" defTabSz="914400" rtl="0" eaLnBrk="1" latinLnBrk="0" hangingPunct="1">
            <a:defRPr sz="1800" kern="1200">
              <a:solidFill>
                <a:srgbClr val="000000"/>
              </a:solidFill>
              <a:latin typeface="Arial Nova"/>
            </a:defRPr>
          </a:lvl6pPr>
          <a:lvl7pPr marL="2743200" algn="l" defTabSz="914400" rtl="0" eaLnBrk="1" latinLnBrk="0" hangingPunct="1">
            <a:defRPr sz="1800" kern="1200">
              <a:solidFill>
                <a:srgbClr val="000000"/>
              </a:solidFill>
              <a:latin typeface="Arial Nova"/>
            </a:defRPr>
          </a:lvl7pPr>
          <a:lvl8pPr marL="3200400" algn="l" defTabSz="914400" rtl="0" eaLnBrk="1" latinLnBrk="0" hangingPunct="1">
            <a:defRPr sz="1800" kern="1200">
              <a:solidFill>
                <a:srgbClr val="000000"/>
              </a:solidFill>
              <a:latin typeface="Arial Nova"/>
            </a:defRPr>
          </a:lvl8pPr>
          <a:lvl9pPr marL="3657600" algn="l" defTabSz="914400" rtl="0" eaLnBrk="1" latinLnBrk="0" hangingPunct="1">
            <a:defRPr sz="1800" kern="1200">
              <a:solidFill>
                <a:srgbClr val="000000"/>
              </a:solidFill>
              <a:latin typeface="Arial Nova"/>
            </a:defRPr>
          </a:lvl9pPr>
        </a:lstStyle>
        <a:p>
          <a:endParaRPr lang="en-US"/>
        </a:p>
      </xdr:txBody>
    </xdr:sp>
    <xdr:clientData/>
  </xdr:twoCellAnchor>
  <xdr:twoCellAnchor>
    <xdr:from>
      <xdr:col>20</xdr:col>
      <xdr:colOff>56015</xdr:colOff>
      <xdr:row>1</xdr:row>
      <xdr:rowOff>83443</xdr:rowOff>
    </xdr:from>
    <xdr:to>
      <xdr:col>21</xdr:col>
      <xdr:colOff>22678</xdr:colOff>
      <xdr:row>4</xdr:row>
      <xdr:rowOff>190501</xdr:rowOff>
    </xdr:to>
    <xdr:grpSp>
      <xdr:nvGrpSpPr>
        <xdr:cNvPr id="21" name="Graphic 228">
          <a:extLst>
            <a:ext uri="{FF2B5EF4-FFF2-40B4-BE49-F238E27FC236}">
              <a16:creationId xmlns:a16="http://schemas.microsoft.com/office/drawing/2014/main" id="{CA422771-FB62-4F9F-A975-7D606DACB3DB}"/>
            </a:ext>
          </a:extLst>
        </xdr:cNvPr>
        <xdr:cNvGrpSpPr/>
      </xdr:nvGrpSpPr>
      <xdr:grpSpPr>
        <a:xfrm>
          <a:off x="12190865" y="169168"/>
          <a:ext cx="576263" cy="573783"/>
          <a:chOff x="12971636" y="414390"/>
          <a:chExt cx="908730" cy="952395"/>
        </a:xfrm>
        <a:solidFill>
          <a:srgbClr val="FFFFFF"/>
        </a:solidFill>
      </xdr:grpSpPr>
      <xdr:sp macro="" textlink="">
        <xdr:nvSpPr>
          <xdr:cNvPr id="22" name="Freeform: Shape 21">
            <a:extLst>
              <a:ext uri="{FF2B5EF4-FFF2-40B4-BE49-F238E27FC236}">
                <a16:creationId xmlns:a16="http://schemas.microsoft.com/office/drawing/2014/main" id="{007F7995-746E-DC0F-9CB3-2F2CA839E948}"/>
              </a:ext>
            </a:extLst>
          </xdr:cNvPr>
          <xdr:cNvSpPr/>
        </xdr:nvSpPr>
        <xdr:spPr>
          <a:xfrm>
            <a:off x="13235826" y="414390"/>
            <a:ext cx="297066" cy="261089"/>
          </a:xfrm>
          <a:custGeom>
            <a:avLst/>
            <a:gdLst>
              <a:gd name="connsiteX0" fmla="*/ 83959 w 297066"/>
              <a:gd name="connsiteY0" fmla="*/ 261090 h 261089"/>
              <a:gd name="connsiteX1" fmla="*/ 71606 w 297066"/>
              <a:gd name="connsiteY1" fmla="*/ 254095 h 261089"/>
              <a:gd name="connsiteX2" fmla="*/ 10289 w 297066"/>
              <a:gd name="connsiteY2" fmla="*/ 151254 h 261089"/>
              <a:gd name="connsiteX3" fmla="*/ 6866 w 297066"/>
              <a:gd name="connsiteY3" fmla="*/ 86216 h 261089"/>
              <a:gd name="connsiteX4" fmla="*/ 60592 w 297066"/>
              <a:gd name="connsiteY4" fmla="*/ 48711 h 261089"/>
              <a:gd name="connsiteX5" fmla="*/ 134560 w 297066"/>
              <a:gd name="connsiteY5" fmla="*/ 41270 h 261089"/>
              <a:gd name="connsiteX6" fmla="*/ 207039 w 297066"/>
              <a:gd name="connsiteY6" fmla="*/ 6295 h 261089"/>
              <a:gd name="connsiteX7" fmla="*/ 276542 w 297066"/>
              <a:gd name="connsiteY7" fmla="*/ 16415 h 261089"/>
              <a:gd name="connsiteX8" fmla="*/ 288746 w 297066"/>
              <a:gd name="connsiteY8" fmla="*/ 93806 h 261089"/>
              <a:gd name="connsiteX9" fmla="*/ 250497 w 297066"/>
              <a:gd name="connsiteY9" fmla="*/ 160928 h 261089"/>
              <a:gd name="connsiteX10" fmla="*/ 230852 w 297066"/>
              <a:gd name="connsiteY10" fmla="*/ 166285 h 261089"/>
              <a:gd name="connsiteX11" fmla="*/ 225494 w 297066"/>
              <a:gd name="connsiteY11" fmla="*/ 146640 h 261089"/>
              <a:gd name="connsiteX12" fmla="*/ 263743 w 297066"/>
              <a:gd name="connsiteY12" fmla="*/ 79518 h 261089"/>
              <a:gd name="connsiteX13" fmla="*/ 257194 w 297066"/>
              <a:gd name="connsiteY13" fmla="*/ 37847 h 261089"/>
              <a:gd name="connsiteX14" fmla="*/ 219689 w 297066"/>
              <a:gd name="connsiteY14" fmla="*/ 32340 h 261089"/>
              <a:gd name="connsiteX15" fmla="*/ 144680 w 297066"/>
              <a:gd name="connsiteY15" fmla="*/ 68356 h 261089"/>
              <a:gd name="connsiteX16" fmla="*/ 139918 w 297066"/>
              <a:gd name="connsiteY16" fmla="*/ 69695 h 261089"/>
              <a:gd name="connsiteX17" fmla="*/ 63420 w 297066"/>
              <a:gd name="connsiteY17" fmla="*/ 77434 h 261089"/>
              <a:gd name="connsiteX18" fmla="*/ 32761 w 297066"/>
              <a:gd name="connsiteY18" fmla="*/ 98866 h 261089"/>
              <a:gd name="connsiteX19" fmla="*/ 34845 w 297066"/>
              <a:gd name="connsiteY19" fmla="*/ 136222 h 261089"/>
              <a:gd name="connsiteX20" fmla="*/ 96460 w 297066"/>
              <a:gd name="connsiteY20" fmla="*/ 239358 h 261089"/>
              <a:gd name="connsiteX21" fmla="*/ 91400 w 297066"/>
              <a:gd name="connsiteY21" fmla="*/ 259152 h 261089"/>
              <a:gd name="connsiteX22" fmla="*/ 83959 w 297066"/>
              <a:gd name="connsiteY22" fmla="*/ 261087 h 26108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Lst>
            <a:rect l="l" t="t" r="r" b="b"/>
            <a:pathLst>
              <a:path w="297066" h="261089">
                <a:moveTo>
                  <a:pt x="83959" y="261090"/>
                </a:moveTo>
                <a:cubicBezTo>
                  <a:pt x="79048" y="261090"/>
                  <a:pt x="74285" y="258560"/>
                  <a:pt x="71606" y="254095"/>
                </a:cubicBezTo>
                <a:lnTo>
                  <a:pt x="10289" y="151254"/>
                </a:lnTo>
                <a:cubicBezTo>
                  <a:pt x="-2064" y="131757"/>
                  <a:pt x="-3403" y="107349"/>
                  <a:pt x="6866" y="86216"/>
                </a:cubicBezTo>
                <a:cubicBezTo>
                  <a:pt x="17135" y="65083"/>
                  <a:pt x="37227" y="51092"/>
                  <a:pt x="60592" y="48711"/>
                </a:cubicBezTo>
                <a:lnTo>
                  <a:pt x="134560" y="41270"/>
                </a:lnTo>
                <a:lnTo>
                  <a:pt x="207039" y="6295"/>
                </a:lnTo>
                <a:cubicBezTo>
                  <a:pt x="230256" y="-4867"/>
                  <a:pt x="257492" y="-998"/>
                  <a:pt x="276542" y="16415"/>
                </a:cubicBezTo>
                <a:cubicBezTo>
                  <a:pt x="298420" y="36359"/>
                  <a:pt x="303331" y="68059"/>
                  <a:pt x="288746" y="93806"/>
                </a:cubicBezTo>
                <a:lnTo>
                  <a:pt x="250497" y="160928"/>
                </a:lnTo>
                <a:cubicBezTo>
                  <a:pt x="246479" y="167774"/>
                  <a:pt x="237697" y="170304"/>
                  <a:pt x="230852" y="166285"/>
                </a:cubicBezTo>
                <a:cubicBezTo>
                  <a:pt x="224006" y="162267"/>
                  <a:pt x="221476" y="153486"/>
                  <a:pt x="225494" y="146640"/>
                </a:cubicBezTo>
                <a:lnTo>
                  <a:pt x="263743" y="79518"/>
                </a:lnTo>
                <a:cubicBezTo>
                  <a:pt x="271630" y="65678"/>
                  <a:pt x="268952" y="48562"/>
                  <a:pt x="257194" y="37847"/>
                </a:cubicBezTo>
                <a:cubicBezTo>
                  <a:pt x="246925" y="28470"/>
                  <a:pt x="232191" y="26387"/>
                  <a:pt x="219689" y="32340"/>
                </a:cubicBezTo>
                <a:lnTo>
                  <a:pt x="144680" y="68356"/>
                </a:lnTo>
                <a:cubicBezTo>
                  <a:pt x="143192" y="69100"/>
                  <a:pt x="141555" y="69546"/>
                  <a:pt x="139918" y="69695"/>
                </a:cubicBezTo>
                <a:lnTo>
                  <a:pt x="63420" y="77434"/>
                </a:lnTo>
                <a:cubicBezTo>
                  <a:pt x="50026" y="78774"/>
                  <a:pt x="38566" y="86811"/>
                  <a:pt x="32761" y="98866"/>
                </a:cubicBezTo>
                <a:cubicBezTo>
                  <a:pt x="26957" y="110921"/>
                  <a:pt x="27701" y="124911"/>
                  <a:pt x="34845" y="136222"/>
                </a:cubicBezTo>
                <a:lnTo>
                  <a:pt x="96460" y="239358"/>
                </a:lnTo>
                <a:cubicBezTo>
                  <a:pt x="100479" y="246204"/>
                  <a:pt x="98246" y="254985"/>
                  <a:pt x="91400" y="259152"/>
                </a:cubicBezTo>
                <a:cubicBezTo>
                  <a:pt x="89019" y="260492"/>
                  <a:pt x="86489" y="261087"/>
                  <a:pt x="83959" y="261087"/>
                </a:cubicBezTo>
                <a:close/>
              </a:path>
            </a:pathLst>
          </a:custGeom>
          <a:grpFill/>
          <a:ln w="9525" cap="flat">
            <a:noFill/>
            <a:prstDash val="solid"/>
            <a:miter/>
          </a:ln>
        </xdr:spPr>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rgbClr val="000000"/>
                </a:solidFill>
                <a:latin typeface="Arial Nova"/>
              </a:defRPr>
            </a:lvl1pPr>
            <a:lvl2pPr marL="457200" algn="l" defTabSz="914400" rtl="0" eaLnBrk="1" latinLnBrk="0" hangingPunct="1">
              <a:defRPr sz="1800" kern="1200">
                <a:solidFill>
                  <a:srgbClr val="000000"/>
                </a:solidFill>
                <a:latin typeface="Arial Nova"/>
              </a:defRPr>
            </a:lvl2pPr>
            <a:lvl3pPr marL="914400" algn="l" defTabSz="914400" rtl="0" eaLnBrk="1" latinLnBrk="0" hangingPunct="1">
              <a:defRPr sz="1800" kern="1200">
                <a:solidFill>
                  <a:srgbClr val="000000"/>
                </a:solidFill>
                <a:latin typeface="Arial Nova"/>
              </a:defRPr>
            </a:lvl3pPr>
            <a:lvl4pPr marL="1371600" algn="l" defTabSz="914400" rtl="0" eaLnBrk="1" latinLnBrk="0" hangingPunct="1">
              <a:defRPr sz="1800" kern="1200">
                <a:solidFill>
                  <a:srgbClr val="000000"/>
                </a:solidFill>
                <a:latin typeface="Arial Nova"/>
              </a:defRPr>
            </a:lvl4pPr>
            <a:lvl5pPr marL="1828800" algn="l" defTabSz="914400" rtl="0" eaLnBrk="1" latinLnBrk="0" hangingPunct="1">
              <a:defRPr sz="1800" kern="1200">
                <a:solidFill>
                  <a:srgbClr val="000000"/>
                </a:solidFill>
                <a:latin typeface="Arial Nova"/>
              </a:defRPr>
            </a:lvl5pPr>
            <a:lvl6pPr marL="2286000" algn="l" defTabSz="914400" rtl="0" eaLnBrk="1" latinLnBrk="0" hangingPunct="1">
              <a:defRPr sz="1800" kern="1200">
                <a:solidFill>
                  <a:srgbClr val="000000"/>
                </a:solidFill>
                <a:latin typeface="Arial Nova"/>
              </a:defRPr>
            </a:lvl6pPr>
            <a:lvl7pPr marL="2743200" algn="l" defTabSz="914400" rtl="0" eaLnBrk="1" latinLnBrk="0" hangingPunct="1">
              <a:defRPr sz="1800" kern="1200">
                <a:solidFill>
                  <a:srgbClr val="000000"/>
                </a:solidFill>
                <a:latin typeface="Arial Nova"/>
              </a:defRPr>
            </a:lvl7pPr>
            <a:lvl8pPr marL="3200400" algn="l" defTabSz="914400" rtl="0" eaLnBrk="1" latinLnBrk="0" hangingPunct="1">
              <a:defRPr sz="1800" kern="1200">
                <a:solidFill>
                  <a:srgbClr val="000000"/>
                </a:solidFill>
                <a:latin typeface="Arial Nova"/>
              </a:defRPr>
            </a:lvl8pPr>
            <a:lvl9pPr marL="3657600" algn="l" defTabSz="914400" rtl="0" eaLnBrk="1" latinLnBrk="0" hangingPunct="1">
              <a:defRPr sz="1800" kern="1200">
                <a:solidFill>
                  <a:srgbClr val="000000"/>
                </a:solidFill>
                <a:latin typeface="Arial Nova"/>
              </a:defRPr>
            </a:lvl9pPr>
          </a:lstStyle>
          <a:p>
            <a:endParaRPr lang="en-US"/>
          </a:p>
        </xdr:txBody>
      </xdr:sp>
      <xdr:sp macro="" textlink="">
        <xdr:nvSpPr>
          <xdr:cNvPr id="23" name="Freeform: Shape 22">
            <a:extLst>
              <a:ext uri="{FF2B5EF4-FFF2-40B4-BE49-F238E27FC236}">
                <a16:creationId xmlns:a16="http://schemas.microsoft.com/office/drawing/2014/main" id="{E5CD1E3B-E02B-582B-E0A5-2DF2344BC1BA}"/>
              </a:ext>
            </a:extLst>
          </xdr:cNvPr>
          <xdr:cNvSpPr/>
        </xdr:nvSpPr>
        <xdr:spPr>
          <a:xfrm>
            <a:off x="13483194" y="475600"/>
            <a:ext cx="133167" cy="199879"/>
          </a:xfrm>
          <a:custGeom>
            <a:avLst/>
            <a:gdLst>
              <a:gd name="connsiteX0" fmla="*/ 48969 w 133167"/>
              <a:gd name="connsiteY0" fmla="*/ 199880 h 199879"/>
              <a:gd name="connsiteX1" fmla="*/ 41677 w 133167"/>
              <a:gd name="connsiteY1" fmla="*/ 197945 h 199879"/>
              <a:gd name="connsiteX2" fmla="*/ 36468 w 133167"/>
              <a:gd name="connsiteY2" fmla="*/ 178151 h 199879"/>
              <a:gd name="connsiteX3" fmla="*/ 99274 w 133167"/>
              <a:gd name="connsiteY3" fmla="*/ 70547 h 199879"/>
              <a:gd name="connsiteX4" fmla="*/ 93469 w 133167"/>
              <a:gd name="connsiteY4" fmla="*/ 34085 h 199879"/>
              <a:gd name="connsiteX5" fmla="*/ 62216 w 133167"/>
              <a:gd name="connsiteY5" fmla="*/ 33787 h 199879"/>
              <a:gd name="connsiteX6" fmla="*/ 22777 w 133167"/>
              <a:gd name="connsiteY6" fmla="*/ 62213 h 199879"/>
              <a:gd name="connsiteX7" fmla="*/ 2685 w 133167"/>
              <a:gd name="connsiteY7" fmla="*/ 58939 h 199879"/>
              <a:gd name="connsiteX8" fmla="*/ 5959 w 133167"/>
              <a:gd name="connsiteY8" fmla="*/ 38847 h 199879"/>
              <a:gd name="connsiteX9" fmla="*/ 45547 w 133167"/>
              <a:gd name="connsiteY9" fmla="*/ 10421 h 199879"/>
              <a:gd name="connsiteX10" fmla="*/ 110882 w 133167"/>
              <a:gd name="connsiteY10" fmla="*/ 11016 h 199879"/>
              <a:gd name="connsiteX11" fmla="*/ 123979 w 133167"/>
              <a:gd name="connsiteY11" fmla="*/ 85877 h 199879"/>
              <a:gd name="connsiteX12" fmla="*/ 61471 w 133167"/>
              <a:gd name="connsiteY12" fmla="*/ 192881 h 199879"/>
              <a:gd name="connsiteX13" fmla="*/ 48970 w 133167"/>
              <a:gd name="connsiteY13" fmla="*/ 199876 h 19987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133167" h="199879">
                <a:moveTo>
                  <a:pt x="48969" y="199880"/>
                </a:moveTo>
                <a:cubicBezTo>
                  <a:pt x="46439" y="199880"/>
                  <a:pt x="44058" y="199284"/>
                  <a:pt x="41677" y="197945"/>
                </a:cubicBezTo>
                <a:cubicBezTo>
                  <a:pt x="34831" y="193927"/>
                  <a:pt x="32449" y="185145"/>
                  <a:pt x="36468" y="178151"/>
                </a:cubicBezTo>
                <a:lnTo>
                  <a:pt x="99274" y="70547"/>
                </a:lnTo>
                <a:cubicBezTo>
                  <a:pt x="107459" y="58194"/>
                  <a:pt x="104631" y="42419"/>
                  <a:pt x="93469" y="34085"/>
                </a:cubicBezTo>
                <a:cubicBezTo>
                  <a:pt x="84242" y="27090"/>
                  <a:pt x="71591" y="27090"/>
                  <a:pt x="62216" y="33787"/>
                </a:cubicBezTo>
                <a:lnTo>
                  <a:pt x="22777" y="62213"/>
                </a:lnTo>
                <a:cubicBezTo>
                  <a:pt x="16228" y="66827"/>
                  <a:pt x="7298" y="65339"/>
                  <a:pt x="2685" y="58939"/>
                </a:cubicBezTo>
                <a:cubicBezTo>
                  <a:pt x="-1929" y="52539"/>
                  <a:pt x="-441" y="43461"/>
                  <a:pt x="5959" y="38847"/>
                </a:cubicBezTo>
                <a:lnTo>
                  <a:pt x="45547" y="10421"/>
                </a:lnTo>
                <a:cubicBezTo>
                  <a:pt x="65192" y="-3718"/>
                  <a:pt x="91386" y="-3420"/>
                  <a:pt x="110882" y="11016"/>
                </a:cubicBezTo>
                <a:cubicBezTo>
                  <a:pt x="134398" y="28578"/>
                  <a:pt x="140201" y="61469"/>
                  <a:pt x="123979" y="85877"/>
                </a:cubicBezTo>
                <a:lnTo>
                  <a:pt x="61471" y="192881"/>
                </a:lnTo>
                <a:cubicBezTo>
                  <a:pt x="58793" y="197345"/>
                  <a:pt x="54030" y="199876"/>
                  <a:pt x="48970" y="199876"/>
                </a:cubicBezTo>
                <a:close/>
              </a:path>
            </a:pathLst>
          </a:custGeom>
          <a:grpFill/>
          <a:ln w="9525" cap="flat">
            <a:noFill/>
            <a:prstDash val="solid"/>
            <a:miter/>
          </a:ln>
        </xdr:spPr>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rgbClr val="000000"/>
                </a:solidFill>
                <a:latin typeface="Arial Nova"/>
              </a:defRPr>
            </a:lvl1pPr>
            <a:lvl2pPr marL="457200" algn="l" defTabSz="914400" rtl="0" eaLnBrk="1" latinLnBrk="0" hangingPunct="1">
              <a:defRPr sz="1800" kern="1200">
                <a:solidFill>
                  <a:srgbClr val="000000"/>
                </a:solidFill>
                <a:latin typeface="Arial Nova"/>
              </a:defRPr>
            </a:lvl2pPr>
            <a:lvl3pPr marL="914400" algn="l" defTabSz="914400" rtl="0" eaLnBrk="1" latinLnBrk="0" hangingPunct="1">
              <a:defRPr sz="1800" kern="1200">
                <a:solidFill>
                  <a:srgbClr val="000000"/>
                </a:solidFill>
                <a:latin typeface="Arial Nova"/>
              </a:defRPr>
            </a:lvl3pPr>
            <a:lvl4pPr marL="1371600" algn="l" defTabSz="914400" rtl="0" eaLnBrk="1" latinLnBrk="0" hangingPunct="1">
              <a:defRPr sz="1800" kern="1200">
                <a:solidFill>
                  <a:srgbClr val="000000"/>
                </a:solidFill>
                <a:latin typeface="Arial Nova"/>
              </a:defRPr>
            </a:lvl4pPr>
            <a:lvl5pPr marL="1828800" algn="l" defTabSz="914400" rtl="0" eaLnBrk="1" latinLnBrk="0" hangingPunct="1">
              <a:defRPr sz="1800" kern="1200">
                <a:solidFill>
                  <a:srgbClr val="000000"/>
                </a:solidFill>
                <a:latin typeface="Arial Nova"/>
              </a:defRPr>
            </a:lvl5pPr>
            <a:lvl6pPr marL="2286000" algn="l" defTabSz="914400" rtl="0" eaLnBrk="1" latinLnBrk="0" hangingPunct="1">
              <a:defRPr sz="1800" kern="1200">
                <a:solidFill>
                  <a:srgbClr val="000000"/>
                </a:solidFill>
                <a:latin typeface="Arial Nova"/>
              </a:defRPr>
            </a:lvl6pPr>
            <a:lvl7pPr marL="2743200" algn="l" defTabSz="914400" rtl="0" eaLnBrk="1" latinLnBrk="0" hangingPunct="1">
              <a:defRPr sz="1800" kern="1200">
                <a:solidFill>
                  <a:srgbClr val="000000"/>
                </a:solidFill>
                <a:latin typeface="Arial Nova"/>
              </a:defRPr>
            </a:lvl7pPr>
            <a:lvl8pPr marL="3200400" algn="l" defTabSz="914400" rtl="0" eaLnBrk="1" latinLnBrk="0" hangingPunct="1">
              <a:defRPr sz="1800" kern="1200">
                <a:solidFill>
                  <a:srgbClr val="000000"/>
                </a:solidFill>
                <a:latin typeface="Arial Nova"/>
              </a:defRPr>
            </a:lvl8pPr>
            <a:lvl9pPr marL="3657600" algn="l" defTabSz="914400" rtl="0" eaLnBrk="1" latinLnBrk="0" hangingPunct="1">
              <a:defRPr sz="1800" kern="1200">
                <a:solidFill>
                  <a:srgbClr val="000000"/>
                </a:solidFill>
                <a:latin typeface="Arial Nova"/>
              </a:defRPr>
            </a:lvl9pPr>
          </a:lstStyle>
          <a:p>
            <a:endParaRPr lang="en-US"/>
          </a:p>
        </xdr:txBody>
      </xdr:sp>
      <xdr:sp macro="" textlink="">
        <xdr:nvSpPr>
          <xdr:cNvPr id="24" name="Freeform: Shape 23">
            <a:extLst>
              <a:ext uri="{FF2B5EF4-FFF2-40B4-BE49-F238E27FC236}">
                <a16:creationId xmlns:a16="http://schemas.microsoft.com/office/drawing/2014/main" id="{AA7E3770-7400-6CAF-B15B-731AD801A157}"/>
              </a:ext>
            </a:extLst>
          </xdr:cNvPr>
          <xdr:cNvSpPr/>
        </xdr:nvSpPr>
        <xdr:spPr>
          <a:xfrm>
            <a:off x="12971636" y="646599"/>
            <a:ext cx="908730" cy="720186"/>
          </a:xfrm>
          <a:custGeom>
            <a:avLst/>
            <a:gdLst>
              <a:gd name="connsiteX0" fmla="*/ 454409 w 908730"/>
              <a:gd name="connsiteY0" fmla="*/ 720187 h 720186"/>
              <a:gd name="connsiteX1" fmla="*/ 243964 w 908730"/>
              <a:gd name="connsiteY1" fmla="*/ 715573 h 720186"/>
              <a:gd name="connsiteX2" fmla="*/ 18936 w 908730"/>
              <a:gd name="connsiteY2" fmla="*/ 556620 h 720186"/>
              <a:gd name="connsiteX3" fmla="*/ 70281 w 908730"/>
              <a:gd name="connsiteY3" fmla="*/ 285900 h 720186"/>
              <a:gd name="connsiteX4" fmla="*/ 337724 w 908730"/>
              <a:gd name="connsiteY4" fmla="*/ 4465 h 720186"/>
              <a:gd name="connsiteX5" fmla="*/ 348143 w 908730"/>
              <a:gd name="connsiteY5" fmla="*/ 0 h 720186"/>
              <a:gd name="connsiteX6" fmla="*/ 560522 w 908730"/>
              <a:gd name="connsiteY6" fmla="*/ 0 h 720186"/>
              <a:gd name="connsiteX7" fmla="*/ 570940 w 908730"/>
              <a:gd name="connsiteY7" fmla="*/ 4465 h 720186"/>
              <a:gd name="connsiteX8" fmla="*/ 838383 w 908730"/>
              <a:gd name="connsiteY8" fmla="*/ 286043 h 720186"/>
              <a:gd name="connsiteX9" fmla="*/ 889729 w 908730"/>
              <a:gd name="connsiteY9" fmla="*/ 556762 h 720186"/>
              <a:gd name="connsiteX10" fmla="*/ 664853 w 908730"/>
              <a:gd name="connsiteY10" fmla="*/ 715716 h 720186"/>
              <a:gd name="connsiteX11" fmla="*/ 454408 w 908730"/>
              <a:gd name="connsiteY11" fmla="*/ 720180 h 720186"/>
              <a:gd name="connsiteX12" fmla="*/ 354397 w 908730"/>
              <a:gd name="connsiteY12" fmla="*/ 28881 h 720186"/>
              <a:gd name="connsiteX13" fmla="*/ 91269 w 908730"/>
              <a:gd name="connsiteY13" fmla="*/ 305849 h 720186"/>
              <a:gd name="connsiteX14" fmla="*/ 45728 w 908730"/>
              <a:gd name="connsiteY14" fmla="*/ 545765 h 720186"/>
              <a:gd name="connsiteX15" fmla="*/ 245010 w 908730"/>
              <a:gd name="connsiteY15" fmla="*/ 686706 h 720186"/>
              <a:gd name="connsiteX16" fmla="*/ 663662 w 908730"/>
              <a:gd name="connsiteY16" fmla="*/ 686706 h 720186"/>
              <a:gd name="connsiteX17" fmla="*/ 862944 w 908730"/>
              <a:gd name="connsiteY17" fmla="*/ 545765 h 720186"/>
              <a:gd name="connsiteX18" fmla="*/ 817403 w 908730"/>
              <a:gd name="connsiteY18" fmla="*/ 305849 h 720186"/>
              <a:gd name="connsiteX19" fmla="*/ 554428 w 908730"/>
              <a:gd name="connsiteY19" fmla="*/ 28881 h 72018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Lst>
            <a:rect l="l" t="t" r="r" b="b"/>
            <a:pathLst>
              <a:path w="908730" h="720186">
                <a:moveTo>
                  <a:pt x="454409" y="720187"/>
                </a:moveTo>
                <a:cubicBezTo>
                  <a:pt x="384163" y="720187"/>
                  <a:pt x="313916" y="718698"/>
                  <a:pt x="243964" y="715573"/>
                </a:cubicBezTo>
                <a:cubicBezTo>
                  <a:pt x="142913" y="711108"/>
                  <a:pt x="56741" y="650237"/>
                  <a:pt x="18936" y="556620"/>
                </a:cubicBezTo>
                <a:cubicBezTo>
                  <a:pt x="-18867" y="462857"/>
                  <a:pt x="779" y="359271"/>
                  <a:pt x="70281" y="285900"/>
                </a:cubicBezTo>
                <a:lnTo>
                  <a:pt x="337724" y="4465"/>
                </a:lnTo>
                <a:cubicBezTo>
                  <a:pt x="340403" y="1637"/>
                  <a:pt x="344273" y="0"/>
                  <a:pt x="348143" y="0"/>
                </a:cubicBezTo>
                <a:lnTo>
                  <a:pt x="560522" y="0"/>
                </a:lnTo>
                <a:cubicBezTo>
                  <a:pt x="564540" y="0"/>
                  <a:pt x="568261" y="1637"/>
                  <a:pt x="570940" y="4465"/>
                </a:cubicBezTo>
                <a:lnTo>
                  <a:pt x="838383" y="286043"/>
                </a:lnTo>
                <a:cubicBezTo>
                  <a:pt x="907886" y="359266"/>
                  <a:pt x="927680" y="462998"/>
                  <a:pt x="889729" y="556762"/>
                </a:cubicBezTo>
                <a:cubicBezTo>
                  <a:pt x="851926" y="650375"/>
                  <a:pt x="765751" y="711248"/>
                  <a:pt x="664853" y="715716"/>
                </a:cubicBezTo>
                <a:cubicBezTo>
                  <a:pt x="595201" y="718692"/>
                  <a:pt x="524807" y="720180"/>
                  <a:pt x="454408" y="720180"/>
                </a:cubicBezTo>
                <a:close/>
                <a:moveTo>
                  <a:pt x="354397" y="28881"/>
                </a:moveTo>
                <a:lnTo>
                  <a:pt x="91269" y="305849"/>
                </a:lnTo>
                <a:cubicBezTo>
                  <a:pt x="29654" y="370887"/>
                  <a:pt x="12241" y="462716"/>
                  <a:pt x="45728" y="545765"/>
                </a:cubicBezTo>
                <a:cubicBezTo>
                  <a:pt x="79215" y="628813"/>
                  <a:pt x="155561" y="682839"/>
                  <a:pt x="245010" y="686706"/>
                </a:cubicBezTo>
                <a:cubicBezTo>
                  <a:pt x="384161" y="692808"/>
                  <a:pt x="524959" y="692808"/>
                  <a:pt x="663662" y="686706"/>
                </a:cubicBezTo>
                <a:cubicBezTo>
                  <a:pt x="753108" y="682837"/>
                  <a:pt x="829454" y="628812"/>
                  <a:pt x="862944" y="545765"/>
                </a:cubicBezTo>
                <a:cubicBezTo>
                  <a:pt x="896434" y="462717"/>
                  <a:pt x="879018" y="370743"/>
                  <a:pt x="817403" y="305849"/>
                </a:cubicBezTo>
                <a:lnTo>
                  <a:pt x="554428" y="28881"/>
                </a:lnTo>
                <a:close/>
              </a:path>
            </a:pathLst>
          </a:custGeom>
          <a:grpFill/>
          <a:ln w="9525" cap="flat">
            <a:noFill/>
            <a:prstDash val="solid"/>
            <a:miter/>
          </a:ln>
        </xdr:spPr>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rgbClr val="000000"/>
                </a:solidFill>
                <a:latin typeface="Arial Nova"/>
              </a:defRPr>
            </a:lvl1pPr>
            <a:lvl2pPr marL="457200" algn="l" defTabSz="914400" rtl="0" eaLnBrk="1" latinLnBrk="0" hangingPunct="1">
              <a:defRPr sz="1800" kern="1200">
                <a:solidFill>
                  <a:srgbClr val="000000"/>
                </a:solidFill>
                <a:latin typeface="Arial Nova"/>
              </a:defRPr>
            </a:lvl2pPr>
            <a:lvl3pPr marL="914400" algn="l" defTabSz="914400" rtl="0" eaLnBrk="1" latinLnBrk="0" hangingPunct="1">
              <a:defRPr sz="1800" kern="1200">
                <a:solidFill>
                  <a:srgbClr val="000000"/>
                </a:solidFill>
                <a:latin typeface="Arial Nova"/>
              </a:defRPr>
            </a:lvl3pPr>
            <a:lvl4pPr marL="1371600" algn="l" defTabSz="914400" rtl="0" eaLnBrk="1" latinLnBrk="0" hangingPunct="1">
              <a:defRPr sz="1800" kern="1200">
                <a:solidFill>
                  <a:srgbClr val="000000"/>
                </a:solidFill>
                <a:latin typeface="Arial Nova"/>
              </a:defRPr>
            </a:lvl4pPr>
            <a:lvl5pPr marL="1828800" algn="l" defTabSz="914400" rtl="0" eaLnBrk="1" latinLnBrk="0" hangingPunct="1">
              <a:defRPr sz="1800" kern="1200">
                <a:solidFill>
                  <a:srgbClr val="000000"/>
                </a:solidFill>
                <a:latin typeface="Arial Nova"/>
              </a:defRPr>
            </a:lvl5pPr>
            <a:lvl6pPr marL="2286000" algn="l" defTabSz="914400" rtl="0" eaLnBrk="1" latinLnBrk="0" hangingPunct="1">
              <a:defRPr sz="1800" kern="1200">
                <a:solidFill>
                  <a:srgbClr val="000000"/>
                </a:solidFill>
                <a:latin typeface="Arial Nova"/>
              </a:defRPr>
            </a:lvl6pPr>
            <a:lvl7pPr marL="2743200" algn="l" defTabSz="914400" rtl="0" eaLnBrk="1" latinLnBrk="0" hangingPunct="1">
              <a:defRPr sz="1800" kern="1200">
                <a:solidFill>
                  <a:srgbClr val="000000"/>
                </a:solidFill>
                <a:latin typeface="Arial Nova"/>
              </a:defRPr>
            </a:lvl7pPr>
            <a:lvl8pPr marL="3200400" algn="l" defTabSz="914400" rtl="0" eaLnBrk="1" latinLnBrk="0" hangingPunct="1">
              <a:defRPr sz="1800" kern="1200">
                <a:solidFill>
                  <a:srgbClr val="000000"/>
                </a:solidFill>
                <a:latin typeface="Arial Nova"/>
              </a:defRPr>
            </a:lvl8pPr>
            <a:lvl9pPr marL="3657600" algn="l" defTabSz="914400" rtl="0" eaLnBrk="1" latinLnBrk="0" hangingPunct="1">
              <a:defRPr sz="1800" kern="1200">
                <a:solidFill>
                  <a:srgbClr val="000000"/>
                </a:solidFill>
                <a:latin typeface="Arial Nova"/>
              </a:defRPr>
            </a:lvl9pPr>
          </a:lstStyle>
          <a:p>
            <a:endParaRPr lang="en-US"/>
          </a:p>
        </xdr:txBody>
      </xdr:sp>
      <xdr:sp macro="" textlink="">
        <xdr:nvSpPr>
          <xdr:cNvPr id="25" name="Freeform: Shape 24">
            <a:extLst>
              <a:ext uri="{FF2B5EF4-FFF2-40B4-BE49-F238E27FC236}">
                <a16:creationId xmlns:a16="http://schemas.microsoft.com/office/drawing/2014/main" id="{3A3140F1-9DB5-12C1-E0B7-B0997392B5E8}"/>
              </a:ext>
            </a:extLst>
          </xdr:cNvPr>
          <xdr:cNvSpPr/>
        </xdr:nvSpPr>
        <xdr:spPr>
          <a:xfrm>
            <a:off x="13479027" y="864488"/>
            <a:ext cx="129479" cy="129479"/>
          </a:xfrm>
          <a:custGeom>
            <a:avLst/>
            <a:gdLst>
              <a:gd name="connsiteX0" fmla="*/ 14436 w 129479"/>
              <a:gd name="connsiteY0" fmla="*/ 129480 h 129479"/>
              <a:gd name="connsiteX1" fmla="*/ 0 w 129479"/>
              <a:gd name="connsiteY1" fmla="*/ 115192 h 129479"/>
              <a:gd name="connsiteX2" fmla="*/ 14288 w 129479"/>
              <a:gd name="connsiteY2" fmla="*/ 100756 h 129479"/>
              <a:gd name="connsiteX3" fmla="*/ 100161 w 129479"/>
              <a:gd name="connsiteY3" fmla="*/ 100310 h 129479"/>
              <a:gd name="connsiteX4" fmla="*/ 100608 w 129479"/>
              <a:gd name="connsiteY4" fmla="*/ 14436 h 129479"/>
              <a:gd name="connsiteX5" fmla="*/ 115044 w 129479"/>
              <a:gd name="connsiteY5" fmla="*/ 0 h 129479"/>
              <a:gd name="connsiteX6" fmla="*/ 129480 w 129479"/>
              <a:gd name="connsiteY6" fmla="*/ 14436 h 129479"/>
              <a:gd name="connsiteX7" fmla="*/ 129033 w 129479"/>
              <a:gd name="connsiteY7" fmla="*/ 114601 h 129479"/>
              <a:gd name="connsiteX8" fmla="*/ 114597 w 129479"/>
              <a:gd name="connsiteY8" fmla="*/ 129037 h 12947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129479" h="129479">
                <a:moveTo>
                  <a:pt x="14436" y="129480"/>
                </a:moveTo>
                <a:cubicBezTo>
                  <a:pt x="6548" y="129480"/>
                  <a:pt x="0" y="123080"/>
                  <a:pt x="0" y="115192"/>
                </a:cubicBezTo>
                <a:cubicBezTo>
                  <a:pt x="0" y="107156"/>
                  <a:pt x="6400" y="100756"/>
                  <a:pt x="14288" y="100756"/>
                </a:cubicBezTo>
                <a:lnTo>
                  <a:pt x="100161" y="100310"/>
                </a:lnTo>
                <a:lnTo>
                  <a:pt x="100608" y="14436"/>
                </a:lnTo>
                <a:cubicBezTo>
                  <a:pt x="100608" y="6548"/>
                  <a:pt x="107156" y="0"/>
                  <a:pt x="115044" y="0"/>
                </a:cubicBezTo>
                <a:cubicBezTo>
                  <a:pt x="123080" y="0"/>
                  <a:pt x="129480" y="6548"/>
                  <a:pt x="129480" y="14436"/>
                </a:cubicBezTo>
                <a:lnTo>
                  <a:pt x="129033" y="114601"/>
                </a:lnTo>
                <a:cubicBezTo>
                  <a:pt x="129033" y="122489"/>
                  <a:pt x="122634" y="128889"/>
                  <a:pt x="114597" y="129037"/>
                </a:cubicBezTo>
                <a:close/>
              </a:path>
            </a:pathLst>
          </a:custGeom>
          <a:grpFill/>
          <a:ln w="9525" cap="flat">
            <a:noFill/>
            <a:prstDash val="solid"/>
            <a:miter/>
          </a:ln>
        </xdr:spPr>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rgbClr val="000000"/>
                </a:solidFill>
                <a:latin typeface="Arial Nova"/>
              </a:defRPr>
            </a:lvl1pPr>
            <a:lvl2pPr marL="457200" algn="l" defTabSz="914400" rtl="0" eaLnBrk="1" latinLnBrk="0" hangingPunct="1">
              <a:defRPr sz="1800" kern="1200">
                <a:solidFill>
                  <a:srgbClr val="000000"/>
                </a:solidFill>
                <a:latin typeface="Arial Nova"/>
              </a:defRPr>
            </a:lvl2pPr>
            <a:lvl3pPr marL="914400" algn="l" defTabSz="914400" rtl="0" eaLnBrk="1" latinLnBrk="0" hangingPunct="1">
              <a:defRPr sz="1800" kern="1200">
                <a:solidFill>
                  <a:srgbClr val="000000"/>
                </a:solidFill>
                <a:latin typeface="Arial Nova"/>
              </a:defRPr>
            </a:lvl3pPr>
            <a:lvl4pPr marL="1371600" algn="l" defTabSz="914400" rtl="0" eaLnBrk="1" latinLnBrk="0" hangingPunct="1">
              <a:defRPr sz="1800" kern="1200">
                <a:solidFill>
                  <a:srgbClr val="000000"/>
                </a:solidFill>
                <a:latin typeface="Arial Nova"/>
              </a:defRPr>
            </a:lvl4pPr>
            <a:lvl5pPr marL="1828800" algn="l" defTabSz="914400" rtl="0" eaLnBrk="1" latinLnBrk="0" hangingPunct="1">
              <a:defRPr sz="1800" kern="1200">
                <a:solidFill>
                  <a:srgbClr val="000000"/>
                </a:solidFill>
                <a:latin typeface="Arial Nova"/>
              </a:defRPr>
            </a:lvl5pPr>
            <a:lvl6pPr marL="2286000" algn="l" defTabSz="914400" rtl="0" eaLnBrk="1" latinLnBrk="0" hangingPunct="1">
              <a:defRPr sz="1800" kern="1200">
                <a:solidFill>
                  <a:srgbClr val="000000"/>
                </a:solidFill>
                <a:latin typeface="Arial Nova"/>
              </a:defRPr>
            </a:lvl6pPr>
            <a:lvl7pPr marL="2743200" algn="l" defTabSz="914400" rtl="0" eaLnBrk="1" latinLnBrk="0" hangingPunct="1">
              <a:defRPr sz="1800" kern="1200">
                <a:solidFill>
                  <a:srgbClr val="000000"/>
                </a:solidFill>
                <a:latin typeface="Arial Nova"/>
              </a:defRPr>
            </a:lvl7pPr>
            <a:lvl8pPr marL="3200400" algn="l" defTabSz="914400" rtl="0" eaLnBrk="1" latinLnBrk="0" hangingPunct="1">
              <a:defRPr sz="1800" kern="1200">
                <a:solidFill>
                  <a:srgbClr val="000000"/>
                </a:solidFill>
                <a:latin typeface="Arial Nova"/>
              </a:defRPr>
            </a:lvl8pPr>
            <a:lvl9pPr marL="3657600" algn="l" defTabSz="914400" rtl="0" eaLnBrk="1" latinLnBrk="0" hangingPunct="1">
              <a:defRPr sz="1800" kern="1200">
                <a:solidFill>
                  <a:srgbClr val="000000"/>
                </a:solidFill>
                <a:latin typeface="Arial Nova"/>
              </a:defRPr>
            </a:lvl9pPr>
          </a:lstStyle>
          <a:p>
            <a:endParaRPr lang="en-US"/>
          </a:p>
        </xdr:txBody>
      </xdr:sp>
      <xdr:sp macro="" textlink="">
        <xdr:nvSpPr>
          <xdr:cNvPr id="26" name="Freeform: Shape 25">
            <a:extLst>
              <a:ext uri="{FF2B5EF4-FFF2-40B4-BE49-F238E27FC236}">
                <a16:creationId xmlns:a16="http://schemas.microsoft.com/office/drawing/2014/main" id="{BD29092E-38AC-7583-F0FF-8E556AA3A72A}"/>
              </a:ext>
            </a:extLst>
          </xdr:cNvPr>
          <xdr:cNvSpPr/>
        </xdr:nvSpPr>
        <xdr:spPr>
          <a:xfrm>
            <a:off x="13323720" y="850050"/>
            <a:ext cx="284199" cy="143471"/>
          </a:xfrm>
          <a:custGeom>
            <a:avLst/>
            <a:gdLst>
              <a:gd name="connsiteX0" fmla="*/ 269909 w 284199"/>
              <a:gd name="connsiteY0" fmla="*/ 143470 h 143471"/>
              <a:gd name="connsiteX1" fmla="*/ 258151 w 284199"/>
              <a:gd name="connsiteY1" fmla="*/ 137368 h 143471"/>
              <a:gd name="connsiteX2" fmla="*/ 214693 w 284199"/>
              <a:gd name="connsiteY2" fmla="*/ 76795 h 143471"/>
              <a:gd name="connsiteX3" fmla="*/ 121527 w 284199"/>
              <a:gd name="connsiteY3" fmla="*/ 28873 h 143471"/>
              <a:gd name="connsiteX4" fmla="*/ 119890 w 284199"/>
              <a:gd name="connsiteY4" fmla="*/ 28873 h 143471"/>
              <a:gd name="connsiteX5" fmla="*/ 26426 w 284199"/>
              <a:gd name="connsiteY5" fmla="*/ 79326 h 143471"/>
              <a:gd name="connsiteX6" fmla="*/ 6334 w 284199"/>
              <a:gd name="connsiteY6" fmla="*/ 83195 h 143471"/>
              <a:gd name="connsiteX7" fmla="*/ 2464 w 284199"/>
              <a:gd name="connsiteY7" fmla="*/ 63103 h 143471"/>
              <a:gd name="connsiteX8" fmla="*/ 119441 w 284199"/>
              <a:gd name="connsiteY8" fmla="*/ 0 h 143471"/>
              <a:gd name="connsiteX9" fmla="*/ 121376 w 284199"/>
              <a:gd name="connsiteY9" fmla="*/ 0 h 143471"/>
              <a:gd name="connsiteX10" fmla="*/ 238057 w 284199"/>
              <a:gd name="connsiteY10" fmla="*/ 59978 h 143471"/>
              <a:gd name="connsiteX11" fmla="*/ 281515 w 284199"/>
              <a:gd name="connsiteY11" fmla="*/ 120551 h 143471"/>
              <a:gd name="connsiteX12" fmla="*/ 278241 w 284199"/>
              <a:gd name="connsiteY12" fmla="*/ 140643 h 143471"/>
              <a:gd name="connsiteX13" fmla="*/ 269906 w 284199"/>
              <a:gd name="connsiteY13" fmla="*/ 143471 h 14347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84199" h="143471">
                <a:moveTo>
                  <a:pt x="269909" y="143470"/>
                </a:moveTo>
                <a:cubicBezTo>
                  <a:pt x="265444" y="143470"/>
                  <a:pt x="260979" y="141386"/>
                  <a:pt x="258151" y="137368"/>
                </a:cubicBezTo>
                <a:lnTo>
                  <a:pt x="214693" y="76795"/>
                </a:lnTo>
                <a:cubicBezTo>
                  <a:pt x="192815" y="46285"/>
                  <a:pt x="158882" y="28873"/>
                  <a:pt x="121527" y="28873"/>
                </a:cubicBezTo>
                <a:lnTo>
                  <a:pt x="119890" y="28873"/>
                </a:lnTo>
                <a:cubicBezTo>
                  <a:pt x="81790" y="29319"/>
                  <a:pt x="47709" y="47774"/>
                  <a:pt x="26426" y="79326"/>
                </a:cubicBezTo>
                <a:cubicBezTo>
                  <a:pt x="21961" y="85874"/>
                  <a:pt x="13032" y="87660"/>
                  <a:pt x="6334" y="83195"/>
                </a:cubicBezTo>
                <a:cubicBezTo>
                  <a:pt x="-214" y="78730"/>
                  <a:pt x="-2000" y="69801"/>
                  <a:pt x="2464" y="63103"/>
                </a:cubicBezTo>
                <a:cubicBezTo>
                  <a:pt x="29105" y="23664"/>
                  <a:pt x="71818" y="595"/>
                  <a:pt x="119441" y="0"/>
                </a:cubicBezTo>
                <a:lnTo>
                  <a:pt x="121376" y="0"/>
                </a:lnTo>
                <a:cubicBezTo>
                  <a:pt x="168257" y="0"/>
                  <a:pt x="210673" y="21728"/>
                  <a:pt x="238057" y="59978"/>
                </a:cubicBezTo>
                <a:lnTo>
                  <a:pt x="281515" y="120551"/>
                </a:lnTo>
                <a:cubicBezTo>
                  <a:pt x="286128" y="127100"/>
                  <a:pt x="284640" y="136029"/>
                  <a:pt x="278241" y="140643"/>
                </a:cubicBezTo>
                <a:cubicBezTo>
                  <a:pt x="275859" y="142578"/>
                  <a:pt x="272883" y="143471"/>
                  <a:pt x="269906" y="143471"/>
                </a:cubicBezTo>
                <a:close/>
              </a:path>
            </a:pathLst>
          </a:custGeom>
          <a:grpFill/>
          <a:ln w="9525" cap="flat">
            <a:noFill/>
            <a:prstDash val="solid"/>
            <a:miter/>
          </a:ln>
        </xdr:spPr>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rgbClr val="000000"/>
                </a:solidFill>
                <a:latin typeface="Arial Nova"/>
              </a:defRPr>
            </a:lvl1pPr>
            <a:lvl2pPr marL="457200" algn="l" defTabSz="914400" rtl="0" eaLnBrk="1" latinLnBrk="0" hangingPunct="1">
              <a:defRPr sz="1800" kern="1200">
                <a:solidFill>
                  <a:srgbClr val="000000"/>
                </a:solidFill>
                <a:latin typeface="Arial Nova"/>
              </a:defRPr>
            </a:lvl2pPr>
            <a:lvl3pPr marL="914400" algn="l" defTabSz="914400" rtl="0" eaLnBrk="1" latinLnBrk="0" hangingPunct="1">
              <a:defRPr sz="1800" kern="1200">
                <a:solidFill>
                  <a:srgbClr val="000000"/>
                </a:solidFill>
                <a:latin typeface="Arial Nova"/>
              </a:defRPr>
            </a:lvl3pPr>
            <a:lvl4pPr marL="1371600" algn="l" defTabSz="914400" rtl="0" eaLnBrk="1" latinLnBrk="0" hangingPunct="1">
              <a:defRPr sz="1800" kern="1200">
                <a:solidFill>
                  <a:srgbClr val="000000"/>
                </a:solidFill>
                <a:latin typeface="Arial Nova"/>
              </a:defRPr>
            </a:lvl4pPr>
            <a:lvl5pPr marL="1828800" algn="l" defTabSz="914400" rtl="0" eaLnBrk="1" latinLnBrk="0" hangingPunct="1">
              <a:defRPr sz="1800" kern="1200">
                <a:solidFill>
                  <a:srgbClr val="000000"/>
                </a:solidFill>
                <a:latin typeface="Arial Nova"/>
              </a:defRPr>
            </a:lvl5pPr>
            <a:lvl6pPr marL="2286000" algn="l" defTabSz="914400" rtl="0" eaLnBrk="1" latinLnBrk="0" hangingPunct="1">
              <a:defRPr sz="1800" kern="1200">
                <a:solidFill>
                  <a:srgbClr val="000000"/>
                </a:solidFill>
                <a:latin typeface="Arial Nova"/>
              </a:defRPr>
            </a:lvl6pPr>
            <a:lvl7pPr marL="2743200" algn="l" defTabSz="914400" rtl="0" eaLnBrk="1" latinLnBrk="0" hangingPunct="1">
              <a:defRPr sz="1800" kern="1200">
                <a:solidFill>
                  <a:srgbClr val="000000"/>
                </a:solidFill>
                <a:latin typeface="Arial Nova"/>
              </a:defRPr>
            </a:lvl7pPr>
            <a:lvl8pPr marL="3200400" algn="l" defTabSz="914400" rtl="0" eaLnBrk="1" latinLnBrk="0" hangingPunct="1">
              <a:defRPr sz="1800" kern="1200">
                <a:solidFill>
                  <a:srgbClr val="000000"/>
                </a:solidFill>
                <a:latin typeface="Arial Nova"/>
              </a:defRPr>
            </a:lvl8pPr>
            <a:lvl9pPr marL="3657600" algn="l" defTabSz="914400" rtl="0" eaLnBrk="1" latinLnBrk="0" hangingPunct="1">
              <a:defRPr sz="1800" kern="1200">
                <a:solidFill>
                  <a:srgbClr val="000000"/>
                </a:solidFill>
                <a:latin typeface="Arial Nova"/>
              </a:defRPr>
            </a:lvl9pPr>
          </a:lstStyle>
          <a:p>
            <a:endParaRPr lang="en-US"/>
          </a:p>
        </xdr:txBody>
      </xdr:sp>
      <xdr:sp macro="" textlink="">
        <xdr:nvSpPr>
          <xdr:cNvPr id="27" name="Freeform: Shape 26">
            <a:extLst>
              <a:ext uri="{FF2B5EF4-FFF2-40B4-BE49-F238E27FC236}">
                <a16:creationId xmlns:a16="http://schemas.microsoft.com/office/drawing/2014/main" id="{AA07042C-C924-D300-4602-CC07A79B8457}"/>
              </a:ext>
            </a:extLst>
          </xdr:cNvPr>
          <xdr:cNvSpPr/>
        </xdr:nvSpPr>
        <xdr:spPr>
          <a:xfrm>
            <a:off x="13419392" y="1100073"/>
            <a:ext cx="101832" cy="171015"/>
          </a:xfrm>
          <a:custGeom>
            <a:avLst/>
            <a:gdLst>
              <a:gd name="connsiteX0" fmla="*/ 87464 w 101832"/>
              <a:gd name="connsiteY0" fmla="*/ 171015 h 171015"/>
              <a:gd name="connsiteX1" fmla="*/ 77642 w 101832"/>
              <a:gd name="connsiteY1" fmla="*/ 167146 h 171015"/>
              <a:gd name="connsiteX2" fmla="*/ 4567 w 101832"/>
              <a:gd name="connsiteY2" fmla="*/ 98536 h 171015"/>
              <a:gd name="connsiteX3" fmla="*/ 3823 w 101832"/>
              <a:gd name="connsiteY3" fmla="*/ 78296 h 171015"/>
              <a:gd name="connsiteX4" fmla="*/ 71837 w 101832"/>
              <a:gd name="connsiteY4" fmla="*/ 4625 h 171015"/>
              <a:gd name="connsiteX5" fmla="*/ 92226 w 101832"/>
              <a:gd name="connsiteY5" fmla="*/ 3881 h 171015"/>
              <a:gd name="connsiteX6" fmla="*/ 92970 w 101832"/>
              <a:gd name="connsiteY6" fmla="*/ 24270 h 171015"/>
              <a:gd name="connsiteX7" fmla="*/ 34630 w 101832"/>
              <a:gd name="connsiteY7" fmla="*/ 87374 h 171015"/>
              <a:gd name="connsiteX8" fmla="*/ 97286 w 101832"/>
              <a:gd name="connsiteY8" fmla="*/ 146310 h 171015"/>
              <a:gd name="connsiteX9" fmla="*/ 97882 w 101832"/>
              <a:gd name="connsiteY9" fmla="*/ 166699 h 171015"/>
              <a:gd name="connsiteX10" fmla="*/ 87463 w 101832"/>
              <a:gd name="connsiteY10" fmla="*/ 171015 h 17101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Lst>
            <a:rect l="l" t="t" r="r" b="b"/>
            <a:pathLst>
              <a:path w="101832" h="171015">
                <a:moveTo>
                  <a:pt x="87464" y="171015"/>
                </a:moveTo>
                <a:cubicBezTo>
                  <a:pt x="83892" y="171015"/>
                  <a:pt x="80320" y="169676"/>
                  <a:pt x="77642" y="167146"/>
                </a:cubicBezTo>
                <a:lnTo>
                  <a:pt x="4567" y="98536"/>
                </a:lnTo>
                <a:cubicBezTo>
                  <a:pt x="-1237" y="93178"/>
                  <a:pt x="-1535" y="84100"/>
                  <a:pt x="3823" y="78296"/>
                </a:cubicBezTo>
                <a:lnTo>
                  <a:pt x="71837" y="4625"/>
                </a:lnTo>
                <a:cubicBezTo>
                  <a:pt x="77195" y="-1179"/>
                  <a:pt x="86422" y="-1625"/>
                  <a:pt x="92226" y="3881"/>
                </a:cubicBezTo>
                <a:cubicBezTo>
                  <a:pt x="98031" y="9239"/>
                  <a:pt x="98477" y="18466"/>
                  <a:pt x="92970" y="24270"/>
                </a:cubicBezTo>
                <a:lnTo>
                  <a:pt x="34630" y="87374"/>
                </a:lnTo>
                <a:lnTo>
                  <a:pt x="97286" y="146310"/>
                </a:lnTo>
                <a:cubicBezTo>
                  <a:pt x="103091" y="151816"/>
                  <a:pt x="103388" y="160894"/>
                  <a:pt x="97882" y="166699"/>
                </a:cubicBezTo>
                <a:cubicBezTo>
                  <a:pt x="95203" y="169527"/>
                  <a:pt x="91333" y="171015"/>
                  <a:pt x="87463" y="171015"/>
                </a:cubicBezTo>
                <a:close/>
              </a:path>
            </a:pathLst>
          </a:custGeom>
          <a:grpFill/>
          <a:ln w="9525" cap="flat">
            <a:noFill/>
            <a:prstDash val="solid"/>
            <a:miter/>
          </a:ln>
        </xdr:spPr>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rgbClr val="000000"/>
                </a:solidFill>
                <a:latin typeface="Arial Nova"/>
              </a:defRPr>
            </a:lvl1pPr>
            <a:lvl2pPr marL="457200" algn="l" defTabSz="914400" rtl="0" eaLnBrk="1" latinLnBrk="0" hangingPunct="1">
              <a:defRPr sz="1800" kern="1200">
                <a:solidFill>
                  <a:srgbClr val="000000"/>
                </a:solidFill>
                <a:latin typeface="Arial Nova"/>
              </a:defRPr>
            </a:lvl2pPr>
            <a:lvl3pPr marL="914400" algn="l" defTabSz="914400" rtl="0" eaLnBrk="1" latinLnBrk="0" hangingPunct="1">
              <a:defRPr sz="1800" kern="1200">
                <a:solidFill>
                  <a:srgbClr val="000000"/>
                </a:solidFill>
                <a:latin typeface="Arial Nova"/>
              </a:defRPr>
            </a:lvl3pPr>
            <a:lvl4pPr marL="1371600" algn="l" defTabSz="914400" rtl="0" eaLnBrk="1" latinLnBrk="0" hangingPunct="1">
              <a:defRPr sz="1800" kern="1200">
                <a:solidFill>
                  <a:srgbClr val="000000"/>
                </a:solidFill>
                <a:latin typeface="Arial Nova"/>
              </a:defRPr>
            </a:lvl4pPr>
            <a:lvl5pPr marL="1828800" algn="l" defTabSz="914400" rtl="0" eaLnBrk="1" latinLnBrk="0" hangingPunct="1">
              <a:defRPr sz="1800" kern="1200">
                <a:solidFill>
                  <a:srgbClr val="000000"/>
                </a:solidFill>
                <a:latin typeface="Arial Nova"/>
              </a:defRPr>
            </a:lvl5pPr>
            <a:lvl6pPr marL="2286000" algn="l" defTabSz="914400" rtl="0" eaLnBrk="1" latinLnBrk="0" hangingPunct="1">
              <a:defRPr sz="1800" kern="1200">
                <a:solidFill>
                  <a:srgbClr val="000000"/>
                </a:solidFill>
                <a:latin typeface="Arial Nova"/>
              </a:defRPr>
            </a:lvl6pPr>
            <a:lvl7pPr marL="2743200" algn="l" defTabSz="914400" rtl="0" eaLnBrk="1" latinLnBrk="0" hangingPunct="1">
              <a:defRPr sz="1800" kern="1200">
                <a:solidFill>
                  <a:srgbClr val="000000"/>
                </a:solidFill>
                <a:latin typeface="Arial Nova"/>
              </a:defRPr>
            </a:lvl7pPr>
            <a:lvl8pPr marL="3200400" algn="l" defTabSz="914400" rtl="0" eaLnBrk="1" latinLnBrk="0" hangingPunct="1">
              <a:defRPr sz="1800" kern="1200">
                <a:solidFill>
                  <a:srgbClr val="000000"/>
                </a:solidFill>
                <a:latin typeface="Arial Nova"/>
              </a:defRPr>
            </a:lvl8pPr>
            <a:lvl9pPr marL="3657600" algn="l" defTabSz="914400" rtl="0" eaLnBrk="1" latinLnBrk="0" hangingPunct="1">
              <a:defRPr sz="1800" kern="1200">
                <a:solidFill>
                  <a:srgbClr val="000000"/>
                </a:solidFill>
                <a:latin typeface="Arial Nova"/>
              </a:defRPr>
            </a:lvl9pPr>
          </a:lstStyle>
          <a:p>
            <a:endParaRPr lang="en-US"/>
          </a:p>
        </xdr:txBody>
      </xdr:sp>
      <xdr:sp macro="" textlink="">
        <xdr:nvSpPr>
          <xdr:cNvPr id="28" name="Freeform: Shape 27">
            <a:extLst>
              <a:ext uri="{FF2B5EF4-FFF2-40B4-BE49-F238E27FC236}">
                <a16:creationId xmlns:a16="http://schemas.microsoft.com/office/drawing/2014/main" id="{3305D6DF-1B52-B603-C2AB-C752CB79F768}"/>
              </a:ext>
            </a:extLst>
          </xdr:cNvPr>
          <xdr:cNvSpPr/>
        </xdr:nvSpPr>
        <xdr:spPr>
          <a:xfrm>
            <a:off x="13419377" y="1026348"/>
            <a:ext cx="248873" cy="186848"/>
          </a:xfrm>
          <a:custGeom>
            <a:avLst/>
            <a:gdLst>
              <a:gd name="connsiteX0" fmla="*/ 105643 w 248873"/>
              <a:gd name="connsiteY0" fmla="*/ 186846 h 186848"/>
              <a:gd name="connsiteX1" fmla="*/ 86593 w 248873"/>
              <a:gd name="connsiteY1" fmla="*/ 185656 h 186848"/>
              <a:gd name="connsiteX2" fmla="*/ 12625 w 248873"/>
              <a:gd name="connsiteY2" fmla="*/ 176131 h 186848"/>
              <a:gd name="connsiteX3" fmla="*/ 124 w 248873"/>
              <a:gd name="connsiteY3" fmla="*/ 159909 h 186848"/>
              <a:gd name="connsiteX4" fmla="*/ 16346 w 248873"/>
              <a:gd name="connsiteY4" fmla="*/ 147407 h 186848"/>
              <a:gd name="connsiteX5" fmla="*/ 90313 w 248873"/>
              <a:gd name="connsiteY5" fmla="*/ 156932 h 186848"/>
              <a:gd name="connsiteX6" fmla="*/ 190030 w 248873"/>
              <a:gd name="connsiteY6" fmla="*/ 120320 h 186848"/>
              <a:gd name="connsiteX7" fmla="*/ 216968 w 248873"/>
              <a:gd name="connsiteY7" fmla="*/ 17631 h 186848"/>
              <a:gd name="connsiteX8" fmla="*/ 227832 w 248873"/>
              <a:gd name="connsiteY8" fmla="*/ 367 h 186848"/>
              <a:gd name="connsiteX9" fmla="*/ 245096 w 248873"/>
              <a:gd name="connsiteY9" fmla="*/ 11231 h 186848"/>
              <a:gd name="connsiteX10" fmla="*/ 211462 w 248873"/>
              <a:gd name="connsiteY10" fmla="*/ 139819 h 186848"/>
              <a:gd name="connsiteX11" fmla="*/ 105648 w 248873"/>
              <a:gd name="connsiteY11" fmla="*/ 186848 h 18684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Lst>
            <a:rect l="l" t="t" r="r" b="b"/>
            <a:pathLst>
              <a:path w="248873" h="186848">
                <a:moveTo>
                  <a:pt x="105643" y="186846"/>
                </a:moveTo>
                <a:cubicBezTo>
                  <a:pt x="99243" y="186846"/>
                  <a:pt x="92993" y="186400"/>
                  <a:pt x="86593" y="185656"/>
                </a:cubicBezTo>
                <a:lnTo>
                  <a:pt x="12625" y="176131"/>
                </a:lnTo>
                <a:cubicBezTo>
                  <a:pt x="4737" y="175089"/>
                  <a:pt x="-918" y="167796"/>
                  <a:pt x="124" y="159909"/>
                </a:cubicBezTo>
                <a:cubicBezTo>
                  <a:pt x="1166" y="152021"/>
                  <a:pt x="8309" y="146515"/>
                  <a:pt x="16346" y="147407"/>
                </a:cubicBezTo>
                <a:lnTo>
                  <a:pt x="90313" y="156932"/>
                </a:lnTo>
                <a:cubicBezTo>
                  <a:pt x="127966" y="161992"/>
                  <a:pt x="164429" y="148449"/>
                  <a:pt x="190030" y="120320"/>
                </a:cubicBezTo>
                <a:cubicBezTo>
                  <a:pt x="215632" y="92191"/>
                  <a:pt x="225452" y="54687"/>
                  <a:pt x="216968" y="17631"/>
                </a:cubicBezTo>
                <a:cubicBezTo>
                  <a:pt x="215182" y="9892"/>
                  <a:pt x="220093" y="2153"/>
                  <a:pt x="227832" y="367"/>
                </a:cubicBezTo>
                <a:cubicBezTo>
                  <a:pt x="235571" y="-1419"/>
                  <a:pt x="243310" y="3492"/>
                  <a:pt x="245096" y="11231"/>
                </a:cubicBezTo>
                <a:cubicBezTo>
                  <a:pt x="255812" y="57666"/>
                  <a:pt x="243459" y="104547"/>
                  <a:pt x="211462" y="139819"/>
                </a:cubicBezTo>
                <a:cubicBezTo>
                  <a:pt x="183631" y="170180"/>
                  <a:pt x="145977" y="186848"/>
                  <a:pt x="105648" y="186848"/>
                </a:cubicBezTo>
                <a:close/>
              </a:path>
            </a:pathLst>
          </a:custGeom>
          <a:grpFill/>
          <a:ln w="9525" cap="flat">
            <a:noFill/>
            <a:prstDash val="solid"/>
            <a:miter/>
          </a:ln>
        </xdr:spPr>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rgbClr val="000000"/>
                </a:solidFill>
                <a:latin typeface="Arial Nova"/>
              </a:defRPr>
            </a:lvl1pPr>
            <a:lvl2pPr marL="457200" algn="l" defTabSz="914400" rtl="0" eaLnBrk="1" latinLnBrk="0" hangingPunct="1">
              <a:defRPr sz="1800" kern="1200">
                <a:solidFill>
                  <a:srgbClr val="000000"/>
                </a:solidFill>
                <a:latin typeface="Arial Nova"/>
              </a:defRPr>
            </a:lvl2pPr>
            <a:lvl3pPr marL="914400" algn="l" defTabSz="914400" rtl="0" eaLnBrk="1" latinLnBrk="0" hangingPunct="1">
              <a:defRPr sz="1800" kern="1200">
                <a:solidFill>
                  <a:srgbClr val="000000"/>
                </a:solidFill>
                <a:latin typeface="Arial Nova"/>
              </a:defRPr>
            </a:lvl3pPr>
            <a:lvl4pPr marL="1371600" algn="l" defTabSz="914400" rtl="0" eaLnBrk="1" latinLnBrk="0" hangingPunct="1">
              <a:defRPr sz="1800" kern="1200">
                <a:solidFill>
                  <a:srgbClr val="000000"/>
                </a:solidFill>
                <a:latin typeface="Arial Nova"/>
              </a:defRPr>
            </a:lvl4pPr>
            <a:lvl5pPr marL="1828800" algn="l" defTabSz="914400" rtl="0" eaLnBrk="1" latinLnBrk="0" hangingPunct="1">
              <a:defRPr sz="1800" kern="1200">
                <a:solidFill>
                  <a:srgbClr val="000000"/>
                </a:solidFill>
                <a:latin typeface="Arial Nova"/>
              </a:defRPr>
            </a:lvl5pPr>
            <a:lvl6pPr marL="2286000" algn="l" defTabSz="914400" rtl="0" eaLnBrk="1" latinLnBrk="0" hangingPunct="1">
              <a:defRPr sz="1800" kern="1200">
                <a:solidFill>
                  <a:srgbClr val="000000"/>
                </a:solidFill>
                <a:latin typeface="Arial Nova"/>
              </a:defRPr>
            </a:lvl6pPr>
            <a:lvl7pPr marL="2743200" algn="l" defTabSz="914400" rtl="0" eaLnBrk="1" latinLnBrk="0" hangingPunct="1">
              <a:defRPr sz="1800" kern="1200">
                <a:solidFill>
                  <a:srgbClr val="000000"/>
                </a:solidFill>
                <a:latin typeface="Arial Nova"/>
              </a:defRPr>
            </a:lvl7pPr>
            <a:lvl8pPr marL="3200400" algn="l" defTabSz="914400" rtl="0" eaLnBrk="1" latinLnBrk="0" hangingPunct="1">
              <a:defRPr sz="1800" kern="1200">
                <a:solidFill>
                  <a:srgbClr val="000000"/>
                </a:solidFill>
                <a:latin typeface="Arial Nova"/>
              </a:defRPr>
            </a:lvl8pPr>
            <a:lvl9pPr marL="3657600" algn="l" defTabSz="914400" rtl="0" eaLnBrk="1" latinLnBrk="0" hangingPunct="1">
              <a:defRPr sz="1800" kern="1200">
                <a:solidFill>
                  <a:srgbClr val="000000"/>
                </a:solidFill>
                <a:latin typeface="Arial Nova"/>
              </a:defRPr>
            </a:lvl9pPr>
          </a:lstStyle>
          <a:p>
            <a:endParaRPr lang="en-US"/>
          </a:p>
        </xdr:txBody>
      </xdr:sp>
      <xdr:sp macro="" textlink="">
        <xdr:nvSpPr>
          <xdr:cNvPr id="29" name="Freeform: Shape 28">
            <a:extLst>
              <a:ext uri="{FF2B5EF4-FFF2-40B4-BE49-F238E27FC236}">
                <a16:creationId xmlns:a16="http://schemas.microsoft.com/office/drawing/2014/main" id="{F065E087-83F4-ED4C-A9D0-8CA58F717FA6}"/>
              </a:ext>
            </a:extLst>
          </xdr:cNvPr>
          <xdr:cNvSpPr/>
        </xdr:nvSpPr>
        <xdr:spPr>
          <a:xfrm>
            <a:off x="13184194" y="946889"/>
            <a:ext cx="169494" cy="109743"/>
          </a:xfrm>
          <a:custGeom>
            <a:avLst/>
            <a:gdLst>
              <a:gd name="connsiteX0" fmla="*/ 154936 w 169494"/>
              <a:gd name="connsiteY0" fmla="*/ 109743 h 109743"/>
              <a:gd name="connsiteX1" fmla="*/ 143327 w 169494"/>
              <a:gd name="connsiteY1" fmla="*/ 103790 h 109743"/>
              <a:gd name="connsiteX2" fmla="*/ 92577 w 169494"/>
              <a:gd name="connsiteY2" fmla="*/ 34437 h 109743"/>
              <a:gd name="connsiteX3" fmla="*/ 22777 w 169494"/>
              <a:gd name="connsiteY3" fmla="*/ 84592 h 109743"/>
              <a:gd name="connsiteX4" fmla="*/ 2685 w 169494"/>
              <a:gd name="connsiteY4" fmla="*/ 81317 h 109743"/>
              <a:gd name="connsiteX5" fmla="*/ 5959 w 169494"/>
              <a:gd name="connsiteY5" fmla="*/ 61225 h 109743"/>
              <a:gd name="connsiteX6" fmla="*/ 87368 w 169494"/>
              <a:gd name="connsiteY6" fmla="*/ 2736 h 109743"/>
              <a:gd name="connsiteX7" fmla="*/ 107460 w 169494"/>
              <a:gd name="connsiteY7" fmla="*/ 5861 h 109743"/>
              <a:gd name="connsiteX8" fmla="*/ 166694 w 169494"/>
              <a:gd name="connsiteY8" fmla="*/ 86675 h 109743"/>
              <a:gd name="connsiteX9" fmla="*/ 163569 w 169494"/>
              <a:gd name="connsiteY9" fmla="*/ 106767 h 109743"/>
              <a:gd name="connsiteX10" fmla="*/ 154937 w 169494"/>
              <a:gd name="connsiteY10" fmla="*/ 109744 h 10974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Lst>
            <a:rect l="l" t="t" r="r" b="b"/>
            <a:pathLst>
              <a:path w="169494" h="109743">
                <a:moveTo>
                  <a:pt x="154936" y="109743"/>
                </a:moveTo>
                <a:cubicBezTo>
                  <a:pt x="150471" y="109743"/>
                  <a:pt x="146155" y="107660"/>
                  <a:pt x="143327" y="103790"/>
                </a:cubicBezTo>
                <a:lnTo>
                  <a:pt x="92577" y="34437"/>
                </a:lnTo>
                <a:lnTo>
                  <a:pt x="22777" y="84592"/>
                </a:lnTo>
                <a:cubicBezTo>
                  <a:pt x="16377" y="89205"/>
                  <a:pt x="7298" y="87717"/>
                  <a:pt x="2685" y="81317"/>
                </a:cubicBezTo>
                <a:cubicBezTo>
                  <a:pt x="-1929" y="74918"/>
                  <a:pt x="-441" y="65839"/>
                  <a:pt x="5959" y="61225"/>
                </a:cubicBezTo>
                <a:lnTo>
                  <a:pt x="87368" y="2736"/>
                </a:lnTo>
                <a:cubicBezTo>
                  <a:pt x="93768" y="-1878"/>
                  <a:pt x="102698" y="-538"/>
                  <a:pt x="107460" y="5861"/>
                </a:cubicBezTo>
                <a:lnTo>
                  <a:pt x="166694" y="86675"/>
                </a:lnTo>
                <a:cubicBezTo>
                  <a:pt x="171457" y="93075"/>
                  <a:pt x="169968" y="102153"/>
                  <a:pt x="163569" y="106767"/>
                </a:cubicBezTo>
                <a:cubicBezTo>
                  <a:pt x="160890" y="108702"/>
                  <a:pt x="157913" y="109744"/>
                  <a:pt x="154937" y="109744"/>
                </a:cubicBezTo>
                <a:close/>
              </a:path>
            </a:pathLst>
          </a:custGeom>
          <a:grpFill/>
          <a:ln w="9525" cap="flat">
            <a:noFill/>
            <a:prstDash val="solid"/>
            <a:miter/>
          </a:ln>
        </xdr:spPr>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rgbClr val="000000"/>
                </a:solidFill>
                <a:latin typeface="Arial Nova"/>
              </a:defRPr>
            </a:lvl1pPr>
            <a:lvl2pPr marL="457200" algn="l" defTabSz="914400" rtl="0" eaLnBrk="1" latinLnBrk="0" hangingPunct="1">
              <a:defRPr sz="1800" kern="1200">
                <a:solidFill>
                  <a:srgbClr val="000000"/>
                </a:solidFill>
                <a:latin typeface="Arial Nova"/>
              </a:defRPr>
            </a:lvl2pPr>
            <a:lvl3pPr marL="914400" algn="l" defTabSz="914400" rtl="0" eaLnBrk="1" latinLnBrk="0" hangingPunct="1">
              <a:defRPr sz="1800" kern="1200">
                <a:solidFill>
                  <a:srgbClr val="000000"/>
                </a:solidFill>
                <a:latin typeface="Arial Nova"/>
              </a:defRPr>
            </a:lvl3pPr>
            <a:lvl4pPr marL="1371600" algn="l" defTabSz="914400" rtl="0" eaLnBrk="1" latinLnBrk="0" hangingPunct="1">
              <a:defRPr sz="1800" kern="1200">
                <a:solidFill>
                  <a:srgbClr val="000000"/>
                </a:solidFill>
                <a:latin typeface="Arial Nova"/>
              </a:defRPr>
            </a:lvl4pPr>
            <a:lvl5pPr marL="1828800" algn="l" defTabSz="914400" rtl="0" eaLnBrk="1" latinLnBrk="0" hangingPunct="1">
              <a:defRPr sz="1800" kern="1200">
                <a:solidFill>
                  <a:srgbClr val="000000"/>
                </a:solidFill>
                <a:latin typeface="Arial Nova"/>
              </a:defRPr>
            </a:lvl5pPr>
            <a:lvl6pPr marL="2286000" algn="l" defTabSz="914400" rtl="0" eaLnBrk="1" latinLnBrk="0" hangingPunct="1">
              <a:defRPr sz="1800" kern="1200">
                <a:solidFill>
                  <a:srgbClr val="000000"/>
                </a:solidFill>
                <a:latin typeface="Arial Nova"/>
              </a:defRPr>
            </a:lvl6pPr>
            <a:lvl7pPr marL="2743200" algn="l" defTabSz="914400" rtl="0" eaLnBrk="1" latinLnBrk="0" hangingPunct="1">
              <a:defRPr sz="1800" kern="1200">
                <a:solidFill>
                  <a:srgbClr val="000000"/>
                </a:solidFill>
                <a:latin typeface="Arial Nova"/>
              </a:defRPr>
            </a:lvl7pPr>
            <a:lvl8pPr marL="3200400" algn="l" defTabSz="914400" rtl="0" eaLnBrk="1" latinLnBrk="0" hangingPunct="1">
              <a:defRPr sz="1800" kern="1200">
                <a:solidFill>
                  <a:srgbClr val="000000"/>
                </a:solidFill>
                <a:latin typeface="Arial Nova"/>
              </a:defRPr>
            </a:lvl8pPr>
            <a:lvl9pPr marL="3657600" algn="l" defTabSz="914400" rtl="0" eaLnBrk="1" latinLnBrk="0" hangingPunct="1">
              <a:defRPr sz="1800" kern="1200">
                <a:solidFill>
                  <a:srgbClr val="000000"/>
                </a:solidFill>
                <a:latin typeface="Arial Nova"/>
              </a:defRPr>
            </a:lvl9pPr>
          </a:lstStyle>
          <a:p>
            <a:endParaRPr lang="en-US"/>
          </a:p>
        </xdr:txBody>
      </xdr:sp>
      <xdr:sp macro="" textlink="">
        <xdr:nvSpPr>
          <xdr:cNvPr id="30" name="Freeform: Shape 29">
            <a:extLst>
              <a:ext uri="{FF2B5EF4-FFF2-40B4-BE49-F238E27FC236}">
                <a16:creationId xmlns:a16="http://schemas.microsoft.com/office/drawing/2014/main" id="{6F910BAB-7628-07BB-67F6-5A17D1A809E6}"/>
              </a:ext>
            </a:extLst>
          </xdr:cNvPr>
          <xdr:cNvSpPr/>
        </xdr:nvSpPr>
        <xdr:spPr>
          <a:xfrm>
            <a:off x="13235030" y="946934"/>
            <a:ext cx="162459" cy="269540"/>
          </a:xfrm>
          <a:custGeom>
            <a:avLst/>
            <a:gdLst>
              <a:gd name="connsiteX0" fmla="*/ 143543 w 162459"/>
              <a:gd name="connsiteY0" fmla="*/ 269538 h 269540"/>
              <a:gd name="connsiteX1" fmla="*/ 28653 w 162459"/>
              <a:gd name="connsiteY1" fmla="*/ 211792 h 269540"/>
              <a:gd name="connsiteX2" fmla="*/ 7519 w 162459"/>
              <a:gd name="connsiteY2" fmla="*/ 80528 h 269540"/>
              <a:gd name="connsiteX3" fmla="*/ 31034 w 162459"/>
              <a:gd name="connsiteY3" fmla="*/ 9835 h 269540"/>
              <a:gd name="connsiteX4" fmla="*/ 49340 w 162459"/>
              <a:gd name="connsiteY4" fmla="*/ 756 h 269540"/>
              <a:gd name="connsiteX5" fmla="*/ 58419 w 162459"/>
              <a:gd name="connsiteY5" fmla="*/ 19062 h 269540"/>
              <a:gd name="connsiteX6" fmla="*/ 34903 w 162459"/>
              <a:gd name="connsiteY6" fmla="*/ 89756 h 269540"/>
              <a:gd name="connsiteX7" fmla="*/ 51869 w 162459"/>
              <a:gd name="connsiteY7" fmla="*/ 194531 h 269540"/>
              <a:gd name="connsiteX8" fmla="*/ 147567 w 162459"/>
              <a:gd name="connsiteY8" fmla="*/ 240519 h 269540"/>
              <a:gd name="connsiteX9" fmla="*/ 162450 w 162459"/>
              <a:gd name="connsiteY9" fmla="*/ 254509 h 269540"/>
              <a:gd name="connsiteX10" fmla="*/ 148459 w 162459"/>
              <a:gd name="connsiteY10" fmla="*/ 269392 h 269540"/>
              <a:gd name="connsiteX11" fmla="*/ 143548 w 162459"/>
              <a:gd name="connsiteY11" fmla="*/ 269541 h 26954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Lst>
            <a:rect l="l" t="t" r="r" b="b"/>
            <a:pathLst>
              <a:path w="162459" h="269540">
                <a:moveTo>
                  <a:pt x="143543" y="269538"/>
                </a:moveTo>
                <a:cubicBezTo>
                  <a:pt x="97853" y="269538"/>
                  <a:pt x="56181" y="248702"/>
                  <a:pt x="28653" y="211792"/>
                </a:cubicBezTo>
                <a:cubicBezTo>
                  <a:pt x="226" y="173544"/>
                  <a:pt x="-7513" y="125770"/>
                  <a:pt x="7519" y="80528"/>
                </a:cubicBezTo>
                <a:lnTo>
                  <a:pt x="31034" y="9835"/>
                </a:lnTo>
                <a:cubicBezTo>
                  <a:pt x="33564" y="2245"/>
                  <a:pt x="41750" y="-1774"/>
                  <a:pt x="49340" y="756"/>
                </a:cubicBezTo>
                <a:cubicBezTo>
                  <a:pt x="56930" y="3287"/>
                  <a:pt x="60949" y="11472"/>
                  <a:pt x="58419" y="19062"/>
                </a:cubicBezTo>
                <a:lnTo>
                  <a:pt x="34903" y="89756"/>
                </a:lnTo>
                <a:cubicBezTo>
                  <a:pt x="22848" y="125922"/>
                  <a:pt x="29099" y="164022"/>
                  <a:pt x="51869" y="194531"/>
                </a:cubicBezTo>
                <a:cubicBezTo>
                  <a:pt x="74639" y="225041"/>
                  <a:pt x="109316" y="241859"/>
                  <a:pt x="147567" y="240519"/>
                </a:cubicBezTo>
                <a:cubicBezTo>
                  <a:pt x="155306" y="239923"/>
                  <a:pt x="162151" y="246472"/>
                  <a:pt x="162450" y="254509"/>
                </a:cubicBezTo>
                <a:cubicBezTo>
                  <a:pt x="162747" y="262397"/>
                  <a:pt x="156496" y="269094"/>
                  <a:pt x="148459" y="269392"/>
                </a:cubicBezTo>
                <a:cubicBezTo>
                  <a:pt x="146822" y="269392"/>
                  <a:pt x="145185" y="269541"/>
                  <a:pt x="143548" y="269541"/>
                </a:cubicBezTo>
                <a:close/>
              </a:path>
            </a:pathLst>
          </a:custGeom>
          <a:grpFill/>
          <a:ln w="9525" cap="flat">
            <a:noFill/>
            <a:prstDash val="solid"/>
            <a:miter/>
          </a:ln>
        </xdr:spPr>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rgbClr val="000000"/>
                </a:solidFill>
                <a:latin typeface="Arial Nova"/>
              </a:defRPr>
            </a:lvl1pPr>
            <a:lvl2pPr marL="457200" algn="l" defTabSz="914400" rtl="0" eaLnBrk="1" latinLnBrk="0" hangingPunct="1">
              <a:defRPr sz="1800" kern="1200">
                <a:solidFill>
                  <a:srgbClr val="000000"/>
                </a:solidFill>
                <a:latin typeface="Arial Nova"/>
              </a:defRPr>
            </a:lvl2pPr>
            <a:lvl3pPr marL="914400" algn="l" defTabSz="914400" rtl="0" eaLnBrk="1" latinLnBrk="0" hangingPunct="1">
              <a:defRPr sz="1800" kern="1200">
                <a:solidFill>
                  <a:srgbClr val="000000"/>
                </a:solidFill>
                <a:latin typeface="Arial Nova"/>
              </a:defRPr>
            </a:lvl3pPr>
            <a:lvl4pPr marL="1371600" algn="l" defTabSz="914400" rtl="0" eaLnBrk="1" latinLnBrk="0" hangingPunct="1">
              <a:defRPr sz="1800" kern="1200">
                <a:solidFill>
                  <a:srgbClr val="000000"/>
                </a:solidFill>
                <a:latin typeface="Arial Nova"/>
              </a:defRPr>
            </a:lvl4pPr>
            <a:lvl5pPr marL="1828800" algn="l" defTabSz="914400" rtl="0" eaLnBrk="1" latinLnBrk="0" hangingPunct="1">
              <a:defRPr sz="1800" kern="1200">
                <a:solidFill>
                  <a:srgbClr val="000000"/>
                </a:solidFill>
                <a:latin typeface="Arial Nova"/>
              </a:defRPr>
            </a:lvl5pPr>
            <a:lvl6pPr marL="2286000" algn="l" defTabSz="914400" rtl="0" eaLnBrk="1" latinLnBrk="0" hangingPunct="1">
              <a:defRPr sz="1800" kern="1200">
                <a:solidFill>
                  <a:srgbClr val="000000"/>
                </a:solidFill>
                <a:latin typeface="Arial Nova"/>
              </a:defRPr>
            </a:lvl6pPr>
            <a:lvl7pPr marL="2743200" algn="l" defTabSz="914400" rtl="0" eaLnBrk="1" latinLnBrk="0" hangingPunct="1">
              <a:defRPr sz="1800" kern="1200">
                <a:solidFill>
                  <a:srgbClr val="000000"/>
                </a:solidFill>
                <a:latin typeface="Arial Nova"/>
              </a:defRPr>
            </a:lvl7pPr>
            <a:lvl8pPr marL="3200400" algn="l" defTabSz="914400" rtl="0" eaLnBrk="1" latinLnBrk="0" hangingPunct="1">
              <a:defRPr sz="1800" kern="1200">
                <a:solidFill>
                  <a:srgbClr val="000000"/>
                </a:solidFill>
                <a:latin typeface="Arial Nova"/>
              </a:defRPr>
            </a:lvl8pPr>
            <a:lvl9pPr marL="3657600" algn="l" defTabSz="914400" rtl="0" eaLnBrk="1" latinLnBrk="0" hangingPunct="1">
              <a:defRPr sz="1800" kern="1200">
                <a:solidFill>
                  <a:srgbClr val="000000"/>
                </a:solidFill>
                <a:latin typeface="Arial Nova"/>
              </a:defRPr>
            </a:lvl9pPr>
          </a:lstStyle>
          <a:p>
            <a:endParaRPr lang="en-US"/>
          </a:p>
        </xdr:txBody>
      </xdr:sp>
    </xdr:grpSp>
    <xdr:clientData/>
  </xdr:twoCellAnchor>
  <xdr:twoCellAnchor>
    <xdr:from>
      <xdr:col>74</xdr:col>
      <xdr:colOff>29915</xdr:colOff>
      <xdr:row>1</xdr:row>
      <xdr:rowOff>112700</xdr:rowOff>
    </xdr:from>
    <xdr:to>
      <xdr:col>75</xdr:col>
      <xdr:colOff>40822</xdr:colOff>
      <xdr:row>4</xdr:row>
      <xdr:rowOff>190259</xdr:rowOff>
    </xdr:to>
    <xdr:sp macro="" textlink="">
      <xdr:nvSpPr>
        <xdr:cNvPr id="31" name="Freeform: Shape 30">
          <a:extLst>
            <a:ext uri="{FF2B5EF4-FFF2-40B4-BE49-F238E27FC236}">
              <a16:creationId xmlns:a16="http://schemas.microsoft.com/office/drawing/2014/main" id="{8A254A8A-AE15-4B15-8705-3DA709D74DB9}"/>
            </a:ext>
          </a:extLst>
        </xdr:cNvPr>
        <xdr:cNvSpPr/>
      </xdr:nvSpPr>
      <xdr:spPr>
        <a:xfrm>
          <a:off x="42109460" y="198425"/>
          <a:ext cx="622412" cy="544284"/>
        </a:xfrm>
        <a:custGeom>
          <a:avLst/>
          <a:gdLst>
            <a:gd name="connsiteX0" fmla="*/ 265883 w 811015"/>
            <a:gd name="connsiteY0" fmla="*/ 618006 h 738387"/>
            <a:gd name="connsiteX1" fmla="*/ 328834 w 811015"/>
            <a:gd name="connsiteY1" fmla="*/ 618006 h 738387"/>
            <a:gd name="connsiteX2" fmla="*/ 340121 w 811015"/>
            <a:gd name="connsiteY2" fmla="*/ 606719 h 738387"/>
            <a:gd name="connsiteX3" fmla="*/ 340121 w 811015"/>
            <a:gd name="connsiteY3" fmla="*/ 474321 h 738387"/>
            <a:gd name="connsiteX4" fmla="*/ 328834 w 811015"/>
            <a:gd name="connsiteY4" fmla="*/ 463034 h 738387"/>
            <a:gd name="connsiteX5" fmla="*/ 265883 w 811015"/>
            <a:gd name="connsiteY5" fmla="*/ 463034 h 738387"/>
            <a:gd name="connsiteX6" fmla="*/ 254596 w 811015"/>
            <a:gd name="connsiteY6" fmla="*/ 474321 h 738387"/>
            <a:gd name="connsiteX7" fmla="*/ 254596 w 811015"/>
            <a:gd name="connsiteY7" fmla="*/ 606719 h 738387"/>
            <a:gd name="connsiteX8" fmla="*/ 265883 w 811015"/>
            <a:gd name="connsiteY8" fmla="*/ 618006 h 738387"/>
            <a:gd name="connsiteX9" fmla="*/ 277161 w 811015"/>
            <a:gd name="connsiteY9" fmla="*/ 485608 h 738387"/>
            <a:gd name="connsiteX10" fmla="*/ 317556 w 811015"/>
            <a:gd name="connsiteY10" fmla="*/ 485608 h 738387"/>
            <a:gd name="connsiteX11" fmla="*/ 317556 w 811015"/>
            <a:gd name="connsiteY11" fmla="*/ 595441 h 738387"/>
            <a:gd name="connsiteX12" fmla="*/ 277161 w 811015"/>
            <a:gd name="connsiteY12" fmla="*/ 595441 h 738387"/>
            <a:gd name="connsiteX13" fmla="*/ 523096 w 811015"/>
            <a:gd name="connsiteY13" fmla="*/ 463043 h 738387"/>
            <a:gd name="connsiteX14" fmla="*/ 460136 w 811015"/>
            <a:gd name="connsiteY14" fmla="*/ 463043 h 738387"/>
            <a:gd name="connsiteX15" fmla="*/ 448859 w 811015"/>
            <a:gd name="connsiteY15" fmla="*/ 474331 h 738387"/>
            <a:gd name="connsiteX16" fmla="*/ 448859 w 811015"/>
            <a:gd name="connsiteY16" fmla="*/ 606728 h 738387"/>
            <a:gd name="connsiteX17" fmla="*/ 460136 w 811015"/>
            <a:gd name="connsiteY17" fmla="*/ 618015 h 738387"/>
            <a:gd name="connsiteX18" fmla="*/ 523096 w 811015"/>
            <a:gd name="connsiteY18" fmla="*/ 618015 h 738387"/>
            <a:gd name="connsiteX19" fmla="*/ 534384 w 811015"/>
            <a:gd name="connsiteY19" fmla="*/ 606728 h 738387"/>
            <a:gd name="connsiteX20" fmla="*/ 534384 w 811015"/>
            <a:gd name="connsiteY20" fmla="*/ 474331 h 738387"/>
            <a:gd name="connsiteX21" fmla="*/ 523096 w 811015"/>
            <a:gd name="connsiteY21" fmla="*/ 463034 h 738387"/>
            <a:gd name="connsiteX22" fmla="*/ 511819 w 811015"/>
            <a:gd name="connsiteY22" fmla="*/ 595441 h 738387"/>
            <a:gd name="connsiteX23" fmla="*/ 471423 w 811015"/>
            <a:gd name="connsiteY23" fmla="*/ 595441 h 738387"/>
            <a:gd name="connsiteX24" fmla="*/ 471423 w 811015"/>
            <a:gd name="connsiteY24" fmla="*/ 485599 h 738387"/>
            <a:gd name="connsiteX25" fmla="*/ 511819 w 811015"/>
            <a:gd name="connsiteY25" fmla="*/ 485599 h 738387"/>
            <a:gd name="connsiteX26" fmla="*/ 707691 w 811015"/>
            <a:gd name="connsiteY26" fmla="*/ 463043 h 738387"/>
            <a:gd name="connsiteX27" fmla="*/ 644731 w 811015"/>
            <a:gd name="connsiteY27" fmla="*/ 463043 h 738387"/>
            <a:gd name="connsiteX28" fmla="*/ 633444 w 811015"/>
            <a:gd name="connsiteY28" fmla="*/ 474331 h 738387"/>
            <a:gd name="connsiteX29" fmla="*/ 633444 w 811015"/>
            <a:gd name="connsiteY29" fmla="*/ 606728 h 738387"/>
            <a:gd name="connsiteX30" fmla="*/ 644731 w 811015"/>
            <a:gd name="connsiteY30" fmla="*/ 618015 h 738387"/>
            <a:gd name="connsiteX31" fmla="*/ 707691 w 811015"/>
            <a:gd name="connsiteY31" fmla="*/ 618015 h 738387"/>
            <a:gd name="connsiteX32" fmla="*/ 718968 w 811015"/>
            <a:gd name="connsiteY32" fmla="*/ 606728 h 738387"/>
            <a:gd name="connsiteX33" fmla="*/ 718968 w 811015"/>
            <a:gd name="connsiteY33" fmla="*/ 474331 h 738387"/>
            <a:gd name="connsiteX34" fmla="*/ 707691 w 811015"/>
            <a:gd name="connsiteY34" fmla="*/ 463034 h 738387"/>
            <a:gd name="connsiteX35" fmla="*/ 696404 w 811015"/>
            <a:gd name="connsiteY35" fmla="*/ 595441 h 738387"/>
            <a:gd name="connsiteX36" fmla="*/ 656037 w 811015"/>
            <a:gd name="connsiteY36" fmla="*/ 595441 h 738387"/>
            <a:gd name="connsiteX37" fmla="*/ 656037 w 811015"/>
            <a:gd name="connsiteY37" fmla="*/ 485599 h 738387"/>
            <a:gd name="connsiteX38" fmla="*/ 696432 w 811015"/>
            <a:gd name="connsiteY38" fmla="*/ 485599 h 738387"/>
            <a:gd name="connsiteX39" fmla="*/ 773032 w 811015"/>
            <a:gd name="connsiteY39" fmla="*/ 668555 h 738387"/>
            <a:gd name="connsiteX40" fmla="*/ 768603 w 811015"/>
            <a:gd name="connsiteY40" fmla="*/ 668555 h 738387"/>
            <a:gd name="connsiteX41" fmla="*/ 768603 w 811015"/>
            <a:gd name="connsiteY41" fmla="*/ 417095 h 738387"/>
            <a:gd name="connsiteX42" fmla="*/ 775833 w 811015"/>
            <a:gd name="connsiteY42" fmla="*/ 417857 h 738387"/>
            <a:gd name="connsiteX43" fmla="*/ 777852 w 811015"/>
            <a:gd name="connsiteY43" fmla="*/ 417800 h 738387"/>
            <a:gd name="connsiteX44" fmla="*/ 801665 w 811015"/>
            <a:gd name="connsiteY44" fmla="*/ 406284 h 738387"/>
            <a:gd name="connsiteX45" fmla="*/ 799497 w 811015"/>
            <a:gd name="connsiteY45" fmla="*/ 356059 h 738387"/>
            <a:gd name="connsiteX46" fmla="*/ 797626 w 811015"/>
            <a:gd name="connsiteY46" fmla="*/ 354458 h 738387"/>
            <a:gd name="connsiteX47" fmla="*/ 797445 w 811015"/>
            <a:gd name="connsiteY47" fmla="*/ 354297 h 738387"/>
            <a:gd name="connsiteX48" fmla="*/ 625042 w 811015"/>
            <a:gd name="connsiteY48" fmla="*/ 203602 h 738387"/>
            <a:gd name="connsiteX49" fmla="*/ 552824 w 811015"/>
            <a:gd name="connsiteY49" fmla="*/ 203840 h 738387"/>
            <a:gd name="connsiteX50" fmla="*/ 497379 w 811015"/>
            <a:gd name="connsiteY50" fmla="*/ 253370 h 738387"/>
            <a:gd name="connsiteX51" fmla="*/ 440457 w 811015"/>
            <a:gd name="connsiteY51" fmla="*/ 203602 h 738387"/>
            <a:gd name="connsiteX52" fmla="*/ 368229 w 811015"/>
            <a:gd name="connsiteY52" fmla="*/ 203840 h 738387"/>
            <a:gd name="connsiteX53" fmla="*/ 312794 w 811015"/>
            <a:gd name="connsiteY53" fmla="*/ 253370 h 738387"/>
            <a:gd name="connsiteX54" fmla="*/ 255863 w 811015"/>
            <a:gd name="connsiteY54" fmla="*/ 203602 h 738387"/>
            <a:gd name="connsiteX55" fmla="*/ 183644 w 811015"/>
            <a:gd name="connsiteY55" fmla="*/ 203840 h 738387"/>
            <a:gd name="connsiteX56" fmla="*/ 15328 w 811015"/>
            <a:gd name="connsiteY56" fmla="*/ 354249 h 738387"/>
            <a:gd name="connsiteX57" fmla="*/ 279 w 811015"/>
            <a:gd name="connsiteY57" fmla="*/ 379671 h 738387"/>
            <a:gd name="connsiteX58" fmla="*/ 7384 w 811015"/>
            <a:gd name="connsiteY58" fmla="*/ 404731 h 738387"/>
            <a:gd name="connsiteX59" fmla="*/ 40265 w 811015"/>
            <a:gd name="connsiteY59" fmla="*/ 416457 h 738387"/>
            <a:gd name="connsiteX60" fmla="*/ 40265 w 811015"/>
            <a:gd name="connsiteY60" fmla="*/ 668555 h 738387"/>
            <a:gd name="connsiteX61" fmla="*/ 37969 w 811015"/>
            <a:gd name="connsiteY61" fmla="*/ 668555 h 738387"/>
            <a:gd name="connsiteX62" fmla="*/ 3632 w 811015"/>
            <a:gd name="connsiteY62" fmla="*/ 704045 h 738387"/>
            <a:gd name="connsiteX63" fmla="*/ 37969 w 811015"/>
            <a:gd name="connsiteY63" fmla="*/ 738383 h 738387"/>
            <a:gd name="connsiteX64" fmla="*/ 773032 w 811015"/>
            <a:gd name="connsiteY64" fmla="*/ 738383 h 738387"/>
            <a:gd name="connsiteX65" fmla="*/ 808523 w 811015"/>
            <a:gd name="connsiteY65" fmla="*/ 704045 h 738387"/>
            <a:gd name="connsiteX66" fmla="*/ 774186 w 811015"/>
            <a:gd name="connsiteY66" fmla="*/ 668555 h 738387"/>
            <a:gd name="connsiteX67" fmla="*/ 773032 w 811015"/>
            <a:gd name="connsiteY67" fmla="*/ 668555 h 738387"/>
            <a:gd name="connsiteX68" fmla="*/ 584018 w 811015"/>
            <a:gd name="connsiteY68" fmla="*/ 668555 h 738387"/>
            <a:gd name="connsiteX69" fmla="*/ 584018 w 811015"/>
            <a:gd name="connsiteY69" fmla="*/ 417095 h 738387"/>
            <a:gd name="connsiteX70" fmla="*/ 591172 w 811015"/>
            <a:gd name="connsiteY70" fmla="*/ 417866 h 738387"/>
            <a:gd name="connsiteX71" fmla="*/ 626427 w 811015"/>
            <a:gd name="connsiteY71" fmla="*/ 381822 h 738387"/>
            <a:gd name="connsiteX72" fmla="*/ 613079 w 811015"/>
            <a:gd name="connsiteY72" fmla="*/ 354401 h 738387"/>
            <a:gd name="connsiteX73" fmla="*/ 612908 w 811015"/>
            <a:gd name="connsiteY73" fmla="*/ 354239 h 738387"/>
            <a:gd name="connsiteX74" fmla="*/ 548404 w 811015"/>
            <a:gd name="connsiteY74" fmla="*/ 297928 h 738387"/>
            <a:gd name="connsiteX75" fmla="*/ 589095 w 811015"/>
            <a:gd name="connsiteY75" fmla="*/ 260971 h 738387"/>
            <a:gd name="connsiteX76" fmla="*/ 746010 w 811015"/>
            <a:gd name="connsiteY76" fmla="*/ 403655 h 738387"/>
            <a:gd name="connsiteX77" fmla="*/ 746010 w 811015"/>
            <a:gd name="connsiteY77" fmla="*/ 668555 h 738387"/>
            <a:gd name="connsiteX78" fmla="*/ 399424 w 811015"/>
            <a:gd name="connsiteY78" fmla="*/ 417095 h 738387"/>
            <a:gd name="connsiteX79" fmla="*/ 406672 w 811015"/>
            <a:gd name="connsiteY79" fmla="*/ 417885 h 738387"/>
            <a:gd name="connsiteX80" fmla="*/ 417045 w 811015"/>
            <a:gd name="connsiteY80" fmla="*/ 416257 h 738387"/>
            <a:gd name="connsiteX81" fmla="*/ 441010 w 811015"/>
            <a:gd name="connsiteY81" fmla="*/ 389977 h 738387"/>
            <a:gd name="connsiteX82" fmla="*/ 428475 w 811015"/>
            <a:gd name="connsiteY82" fmla="*/ 354477 h 738387"/>
            <a:gd name="connsiteX83" fmla="*/ 428294 w 811015"/>
            <a:gd name="connsiteY83" fmla="*/ 354316 h 738387"/>
            <a:gd name="connsiteX84" fmla="*/ 363838 w 811015"/>
            <a:gd name="connsiteY84" fmla="*/ 297966 h 738387"/>
            <a:gd name="connsiteX85" fmla="*/ 404529 w 811015"/>
            <a:gd name="connsiteY85" fmla="*/ 261009 h 738387"/>
            <a:gd name="connsiteX86" fmla="*/ 561444 w 811015"/>
            <a:gd name="connsiteY86" fmla="*/ 403693 h 738387"/>
            <a:gd name="connsiteX87" fmla="*/ 561444 w 811015"/>
            <a:gd name="connsiteY87" fmla="*/ 668555 h 738387"/>
            <a:gd name="connsiteX88" fmla="*/ 399424 w 811015"/>
            <a:gd name="connsiteY88" fmla="*/ 668555 h 738387"/>
            <a:gd name="connsiteX89" fmla="*/ 567911 w 811015"/>
            <a:gd name="connsiteY89" fmla="*/ 220604 h 738387"/>
            <a:gd name="connsiteX90" fmla="*/ 610212 w 811015"/>
            <a:gd name="connsiteY90" fmla="*/ 220508 h 738387"/>
            <a:gd name="connsiteX91" fmla="*/ 782529 w 811015"/>
            <a:gd name="connsiteY91" fmla="*/ 371184 h 738387"/>
            <a:gd name="connsiteX92" fmla="*/ 788149 w 811015"/>
            <a:gd name="connsiteY92" fmla="*/ 385110 h 738387"/>
            <a:gd name="connsiteX93" fmla="*/ 779386 w 811015"/>
            <a:gd name="connsiteY93" fmla="*/ 394721 h 738387"/>
            <a:gd name="connsiteX94" fmla="*/ 764908 w 811015"/>
            <a:gd name="connsiteY94" fmla="*/ 390320 h 738387"/>
            <a:gd name="connsiteX95" fmla="*/ 596715 w 811015"/>
            <a:gd name="connsiteY95" fmla="*/ 237377 h 738387"/>
            <a:gd name="connsiteX96" fmla="*/ 581542 w 811015"/>
            <a:gd name="connsiteY96" fmla="*/ 237377 h 738387"/>
            <a:gd name="connsiteX97" fmla="*/ 531326 w 811015"/>
            <a:gd name="connsiteY97" fmla="*/ 282983 h 738387"/>
            <a:gd name="connsiteX98" fmla="*/ 514562 w 811015"/>
            <a:gd name="connsiteY98" fmla="*/ 268324 h 738387"/>
            <a:gd name="connsiteX99" fmla="*/ 383327 w 811015"/>
            <a:gd name="connsiteY99" fmla="*/ 220604 h 738387"/>
            <a:gd name="connsiteX100" fmla="*/ 425627 w 811015"/>
            <a:gd name="connsiteY100" fmla="*/ 220508 h 738387"/>
            <a:gd name="connsiteX101" fmla="*/ 597934 w 811015"/>
            <a:gd name="connsiteY101" fmla="*/ 371184 h 738387"/>
            <a:gd name="connsiteX102" fmla="*/ 601675 w 811015"/>
            <a:gd name="connsiteY102" fmla="*/ 389435 h 738387"/>
            <a:gd name="connsiteX103" fmla="*/ 583424 w 811015"/>
            <a:gd name="connsiteY103" fmla="*/ 393175 h 738387"/>
            <a:gd name="connsiteX104" fmla="*/ 580323 w 811015"/>
            <a:gd name="connsiteY104" fmla="*/ 390320 h 738387"/>
            <a:gd name="connsiteX105" fmla="*/ 412130 w 811015"/>
            <a:gd name="connsiteY105" fmla="*/ 237377 h 738387"/>
            <a:gd name="connsiteX106" fmla="*/ 396947 w 811015"/>
            <a:gd name="connsiteY106" fmla="*/ 237377 h 738387"/>
            <a:gd name="connsiteX107" fmla="*/ 346741 w 811015"/>
            <a:gd name="connsiteY107" fmla="*/ 282983 h 738387"/>
            <a:gd name="connsiteX108" fmla="*/ 329967 w 811015"/>
            <a:gd name="connsiteY108" fmla="*/ 268324 h 738387"/>
            <a:gd name="connsiteX109" fmla="*/ 32340 w 811015"/>
            <a:gd name="connsiteY109" fmla="*/ 394492 h 738387"/>
            <a:gd name="connsiteX110" fmla="*/ 22632 w 811015"/>
            <a:gd name="connsiteY110" fmla="*/ 382909 h 738387"/>
            <a:gd name="connsiteX111" fmla="*/ 22672 w 811015"/>
            <a:gd name="connsiteY111" fmla="*/ 382529 h 738387"/>
            <a:gd name="connsiteX112" fmla="*/ 29739 w 811015"/>
            <a:gd name="connsiteY112" fmla="*/ 371632 h 738387"/>
            <a:gd name="connsiteX113" fmla="*/ 30168 w 811015"/>
            <a:gd name="connsiteY113" fmla="*/ 371270 h 738387"/>
            <a:gd name="connsiteX114" fmla="*/ 198732 w 811015"/>
            <a:gd name="connsiteY114" fmla="*/ 220604 h 738387"/>
            <a:gd name="connsiteX115" fmla="*/ 241033 w 811015"/>
            <a:gd name="connsiteY115" fmla="*/ 220508 h 738387"/>
            <a:gd name="connsiteX116" fmla="*/ 413349 w 811015"/>
            <a:gd name="connsiteY116" fmla="*/ 371184 h 738387"/>
            <a:gd name="connsiteX117" fmla="*/ 418969 w 811015"/>
            <a:gd name="connsiteY117" fmla="*/ 385110 h 738387"/>
            <a:gd name="connsiteX118" fmla="*/ 410206 w 811015"/>
            <a:gd name="connsiteY118" fmla="*/ 394721 h 738387"/>
            <a:gd name="connsiteX119" fmla="*/ 395728 w 811015"/>
            <a:gd name="connsiteY119" fmla="*/ 390320 h 738387"/>
            <a:gd name="connsiteX120" fmla="*/ 227536 w 811015"/>
            <a:gd name="connsiteY120" fmla="*/ 237377 h 738387"/>
            <a:gd name="connsiteX121" fmla="*/ 212362 w 811015"/>
            <a:gd name="connsiteY121" fmla="*/ 237377 h 738387"/>
            <a:gd name="connsiteX122" fmla="*/ 44237 w 811015"/>
            <a:gd name="connsiteY122" fmla="*/ 390072 h 738387"/>
            <a:gd name="connsiteX123" fmla="*/ 32340 w 811015"/>
            <a:gd name="connsiteY123" fmla="*/ 394492 h 738387"/>
            <a:gd name="connsiteX124" fmla="*/ 62820 w 811015"/>
            <a:gd name="connsiteY124" fmla="*/ 403655 h 738387"/>
            <a:gd name="connsiteX125" fmla="*/ 219916 w 811015"/>
            <a:gd name="connsiteY125" fmla="*/ 260971 h 738387"/>
            <a:gd name="connsiteX126" fmla="*/ 376859 w 811015"/>
            <a:gd name="connsiteY126" fmla="*/ 403655 h 738387"/>
            <a:gd name="connsiteX127" fmla="*/ 376859 w 811015"/>
            <a:gd name="connsiteY127" fmla="*/ 668555 h 738387"/>
            <a:gd name="connsiteX128" fmla="*/ 213524 w 811015"/>
            <a:gd name="connsiteY128" fmla="*/ 668555 h 738387"/>
            <a:gd name="connsiteX129" fmla="*/ 213524 w 811015"/>
            <a:gd name="connsiteY129" fmla="*/ 474321 h 738387"/>
            <a:gd name="connsiteX130" fmla="*/ 202237 w 811015"/>
            <a:gd name="connsiteY130" fmla="*/ 463034 h 738387"/>
            <a:gd name="connsiteX131" fmla="*/ 98329 w 811015"/>
            <a:gd name="connsiteY131" fmla="*/ 463034 h 738387"/>
            <a:gd name="connsiteX132" fmla="*/ 87051 w 811015"/>
            <a:gd name="connsiteY132" fmla="*/ 474321 h 738387"/>
            <a:gd name="connsiteX133" fmla="*/ 87051 w 811015"/>
            <a:gd name="connsiteY133" fmla="*/ 668555 h 738387"/>
            <a:gd name="connsiteX134" fmla="*/ 62848 w 811015"/>
            <a:gd name="connsiteY134" fmla="*/ 668555 h 738387"/>
            <a:gd name="connsiteX135" fmla="*/ 190931 w 811015"/>
            <a:gd name="connsiteY135" fmla="*/ 668555 h 738387"/>
            <a:gd name="connsiteX136" fmla="*/ 109588 w 811015"/>
            <a:gd name="connsiteY136" fmla="*/ 668555 h 738387"/>
            <a:gd name="connsiteX137" fmla="*/ 109588 w 811015"/>
            <a:gd name="connsiteY137" fmla="*/ 485599 h 738387"/>
            <a:gd name="connsiteX138" fmla="*/ 190931 w 811015"/>
            <a:gd name="connsiteY138" fmla="*/ 485599 h 738387"/>
            <a:gd name="connsiteX139" fmla="*/ 773004 w 811015"/>
            <a:gd name="connsiteY139" fmla="*/ 715818 h 738387"/>
            <a:gd name="connsiteX140" fmla="*/ 37969 w 811015"/>
            <a:gd name="connsiteY140" fmla="*/ 715818 h 738387"/>
            <a:gd name="connsiteX141" fmla="*/ 26528 w 811015"/>
            <a:gd name="connsiteY141" fmla="*/ 702561 h 738387"/>
            <a:gd name="connsiteX142" fmla="*/ 37969 w 811015"/>
            <a:gd name="connsiteY142" fmla="*/ 691120 h 738387"/>
            <a:gd name="connsiteX143" fmla="*/ 773032 w 811015"/>
            <a:gd name="connsiteY143" fmla="*/ 691120 h 738387"/>
            <a:gd name="connsiteX144" fmla="*/ 786290 w 811015"/>
            <a:gd name="connsiteY144" fmla="*/ 702561 h 738387"/>
            <a:gd name="connsiteX145" fmla="*/ 774848 w 811015"/>
            <a:gd name="connsiteY145" fmla="*/ 715818 h 738387"/>
            <a:gd name="connsiteX146" fmla="*/ 773032 w 811015"/>
            <a:gd name="connsiteY146" fmla="*/ 715818 h 738387"/>
            <a:gd name="connsiteX147" fmla="*/ 741857 w 811015"/>
            <a:gd name="connsiteY147" fmla="*/ 43134 h 738387"/>
            <a:gd name="connsiteX148" fmla="*/ 674945 w 811015"/>
            <a:gd name="connsiteY148" fmla="*/ 1460 h 738387"/>
            <a:gd name="connsiteX149" fmla="*/ 640244 w 811015"/>
            <a:gd name="connsiteY149" fmla="*/ 26294 h 738387"/>
            <a:gd name="connsiteX150" fmla="*/ 574616 w 811015"/>
            <a:gd name="connsiteY150" fmla="*/ 54158 h 738387"/>
            <a:gd name="connsiteX151" fmla="*/ 572217 w 811015"/>
            <a:gd name="connsiteY151" fmla="*/ 61793 h 738387"/>
            <a:gd name="connsiteX152" fmla="*/ 529569 w 811015"/>
            <a:gd name="connsiteY152" fmla="*/ 109799 h 738387"/>
            <a:gd name="connsiteX153" fmla="*/ 567673 w 811015"/>
            <a:gd name="connsiteY153" fmla="*/ 151947 h 738387"/>
            <a:gd name="connsiteX154" fmla="*/ 569455 w 811015"/>
            <a:gd name="connsiteY154" fmla="*/ 152090 h 738387"/>
            <a:gd name="connsiteX155" fmla="*/ 741762 w 811015"/>
            <a:gd name="connsiteY155" fmla="*/ 152090 h 738387"/>
            <a:gd name="connsiteX156" fmla="*/ 771928 w 811015"/>
            <a:gd name="connsiteY156" fmla="*/ 138041 h 738387"/>
            <a:gd name="connsiteX157" fmla="*/ 764466 w 811015"/>
            <a:gd name="connsiteY157" fmla="*/ 54859 h 738387"/>
            <a:gd name="connsiteX158" fmla="*/ 741876 w 811015"/>
            <a:gd name="connsiteY158" fmla="*/ 43134 h 738387"/>
            <a:gd name="connsiteX159" fmla="*/ 754611 w 811015"/>
            <a:gd name="connsiteY159" fmla="*/ 123544 h 738387"/>
            <a:gd name="connsiteX160" fmla="*/ 741743 w 811015"/>
            <a:gd name="connsiteY160" fmla="*/ 129526 h 738387"/>
            <a:gd name="connsiteX161" fmla="*/ 570407 w 811015"/>
            <a:gd name="connsiteY161" fmla="*/ 129526 h 738387"/>
            <a:gd name="connsiteX162" fmla="*/ 551575 w 811015"/>
            <a:gd name="connsiteY162" fmla="*/ 103248 h 738387"/>
            <a:gd name="connsiteX163" fmla="*/ 577853 w 811015"/>
            <a:gd name="connsiteY163" fmla="*/ 84416 h 738387"/>
            <a:gd name="connsiteX164" fmla="*/ 579799 w 811015"/>
            <a:gd name="connsiteY164" fmla="*/ 84825 h 738387"/>
            <a:gd name="connsiteX165" fmla="*/ 593245 w 811015"/>
            <a:gd name="connsiteY165" fmla="*/ 76222 h 738387"/>
            <a:gd name="connsiteX166" fmla="*/ 593505 w 811015"/>
            <a:gd name="connsiteY166" fmla="*/ 73576 h 738387"/>
            <a:gd name="connsiteX167" fmla="*/ 593505 w 811015"/>
            <a:gd name="connsiteY167" fmla="*/ 72995 h 738387"/>
            <a:gd name="connsiteX168" fmla="*/ 621299 w 811015"/>
            <a:gd name="connsiteY168" fmla="*/ 45201 h 738387"/>
            <a:gd name="connsiteX169" fmla="*/ 638358 w 811015"/>
            <a:gd name="connsiteY169" fmla="*/ 51068 h 738387"/>
            <a:gd name="connsiteX170" fmla="*/ 654211 w 811015"/>
            <a:gd name="connsiteY170" fmla="*/ 49084 h 738387"/>
            <a:gd name="connsiteX171" fmla="*/ 656046 w 811015"/>
            <a:gd name="connsiteY171" fmla="*/ 45610 h 738387"/>
            <a:gd name="connsiteX172" fmla="*/ 697711 w 811015"/>
            <a:gd name="connsiteY172" fmla="*/ 24127 h 738387"/>
            <a:gd name="connsiteX173" fmla="*/ 720692 w 811015"/>
            <a:gd name="connsiteY173" fmla="*/ 53478 h 738387"/>
            <a:gd name="connsiteX174" fmla="*/ 730722 w 811015"/>
            <a:gd name="connsiteY174" fmla="*/ 63955 h 738387"/>
            <a:gd name="connsiteX175" fmla="*/ 762923 w 811015"/>
            <a:gd name="connsiteY175" fmla="*/ 104196 h 738387"/>
            <a:gd name="connsiteX176" fmla="*/ 754659 w 811015"/>
            <a:gd name="connsiteY176" fmla="*/ 123553 h 73838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 ang="0">
              <a:pos x="connsiteX58" y="connsiteY58"/>
            </a:cxn>
            <a:cxn ang="0">
              <a:pos x="connsiteX59" y="connsiteY59"/>
            </a:cxn>
            <a:cxn ang="0">
              <a:pos x="connsiteX60" y="connsiteY60"/>
            </a:cxn>
            <a:cxn ang="0">
              <a:pos x="connsiteX61" y="connsiteY61"/>
            </a:cxn>
            <a:cxn ang="0">
              <a:pos x="connsiteX62" y="connsiteY62"/>
            </a:cxn>
            <a:cxn ang="0">
              <a:pos x="connsiteX63" y="connsiteY63"/>
            </a:cxn>
            <a:cxn ang="0">
              <a:pos x="connsiteX64" y="connsiteY64"/>
            </a:cxn>
            <a:cxn ang="0">
              <a:pos x="connsiteX65" y="connsiteY65"/>
            </a:cxn>
            <a:cxn ang="0">
              <a:pos x="connsiteX66" y="connsiteY66"/>
            </a:cxn>
            <a:cxn ang="0">
              <a:pos x="connsiteX67" y="connsiteY67"/>
            </a:cxn>
            <a:cxn ang="0">
              <a:pos x="connsiteX68" y="connsiteY68"/>
            </a:cxn>
            <a:cxn ang="0">
              <a:pos x="connsiteX69" y="connsiteY69"/>
            </a:cxn>
            <a:cxn ang="0">
              <a:pos x="connsiteX70" y="connsiteY70"/>
            </a:cxn>
            <a:cxn ang="0">
              <a:pos x="connsiteX71" y="connsiteY71"/>
            </a:cxn>
            <a:cxn ang="0">
              <a:pos x="connsiteX72" y="connsiteY72"/>
            </a:cxn>
            <a:cxn ang="0">
              <a:pos x="connsiteX73" y="connsiteY73"/>
            </a:cxn>
            <a:cxn ang="0">
              <a:pos x="connsiteX74" y="connsiteY74"/>
            </a:cxn>
            <a:cxn ang="0">
              <a:pos x="connsiteX75" y="connsiteY75"/>
            </a:cxn>
            <a:cxn ang="0">
              <a:pos x="connsiteX76" y="connsiteY76"/>
            </a:cxn>
            <a:cxn ang="0">
              <a:pos x="connsiteX77" y="connsiteY77"/>
            </a:cxn>
            <a:cxn ang="0">
              <a:pos x="connsiteX78" y="connsiteY78"/>
            </a:cxn>
            <a:cxn ang="0">
              <a:pos x="connsiteX79" y="connsiteY79"/>
            </a:cxn>
            <a:cxn ang="0">
              <a:pos x="connsiteX80" y="connsiteY80"/>
            </a:cxn>
            <a:cxn ang="0">
              <a:pos x="connsiteX81" y="connsiteY81"/>
            </a:cxn>
            <a:cxn ang="0">
              <a:pos x="connsiteX82" y="connsiteY82"/>
            </a:cxn>
            <a:cxn ang="0">
              <a:pos x="connsiteX83" y="connsiteY83"/>
            </a:cxn>
            <a:cxn ang="0">
              <a:pos x="connsiteX84" y="connsiteY84"/>
            </a:cxn>
            <a:cxn ang="0">
              <a:pos x="connsiteX85" y="connsiteY85"/>
            </a:cxn>
            <a:cxn ang="0">
              <a:pos x="connsiteX86" y="connsiteY86"/>
            </a:cxn>
            <a:cxn ang="0">
              <a:pos x="connsiteX87" y="connsiteY87"/>
            </a:cxn>
            <a:cxn ang="0">
              <a:pos x="connsiteX88" y="connsiteY88"/>
            </a:cxn>
            <a:cxn ang="0">
              <a:pos x="connsiteX89" y="connsiteY89"/>
            </a:cxn>
            <a:cxn ang="0">
              <a:pos x="connsiteX90" y="connsiteY90"/>
            </a:cxn>
            <a:cxn ang="0">
              <a:pos x="connsiteX91" y="connsiteY91"/>
            </a:cxn>
            <a:cxn ang="0">
              <a:pos x="connsiteX92" y="connsiteY92"/>
            </a:cxn>
            <a:cxn ang="0">
              <a:pos x="connsiteX93" y="connsiteY93"/>
            </a:cxn>
            <a:cxn ang="0">
              <a:pos x="connsiteX94" y="connsiteY94"/>
            </a:cxn>
            <a:cxn ang="0">
              <a:pos x="connsiteX95" y="connsiteY95"/>
            </a:cxn>
            <a:cxn ang="0">
              <a:pos x="connsiteX96" y="connsiteY96"/>
            </a:cxn>
            <a:cxn ang="0">
              <a:pos x="connsiteX97" y="connsiteY97"/>
            </a:cxn>
            <a:cxn ang="0">
              <a:pos x="connsiteX98" y="connsiteY98"/>
            </a:cxn>
            <a:cxn ang="0">
              <a:pos x="connsiteX99" y="connsiteY99"/>
            </a:cxn>
            <a:cxn ang="0">
              <a:pos x="connsiteX100" y="connsiteY100"/>
            </a:cxn>
            <a:cxn ang="0">
              <a:pos x="connsiteX101" y="connsiteY101"/>
            </a:cxn>
            <a:cxn ang="0">
              <a:pos x="connsiteX102" y="connsiteY102"/>
            </a:cxn>
            <a:cxn ang="0">
              <a:pos x="connsiteX103" y="connsiteY103"/>
            </a:cxn>
            <a:cxn ang="0">
              <a:pos x="connsiteX104" y="connsiteY104"/>
            </a:cxn>
            <a:cxn ang="0">
              <a:pos x="connsiteX105" y="connsiteY105"/>
            </a:cxn>
            <a:cxn ang="0">
              <a:pos x="connsiteX106" y="connsiteY106"/>
            </a:cxn>
            <a:cxn ang="0">
              <a:pos x="connsiteX107" y="connsiteY107"/>
            </a:cxn>
            <a:cxn ang="0">
              <a:pos x="connsiteX108" y="connsiteY108"/>
            </a:cxn>
            <a:cxn ang="0">
              <a:pos x="connsiteX109" y="connsiteY109"/>
            </a:cxn>
            <a:cxn ang="0">
              <a:pos x="connsiteX110" y="connsiteY110"/>
            </a:cxn>
            <a:cxn ang="0">
              <a:pos x="connsiteX111" y="connsiteY111"/>
            </a:cxn>
            <a:cxn ang="0">
              <a:pos x="connsiteX112" y="connsiteY112"/>
            </a:cxn>
            <a:cxn ang="0">
              <a:pos x="connsiteX113" y="connsiteY113"/>
            </a:cxn>
            <a:cxn ang="0">
              <a:pos x="connsiteX114" y="connsiteY114"/>
            </a:cxn>
            <a:cxn ang="0">
              <a:pos x="connsiteX115" y="connsiteY115"/>
            </a:cxn>
            <a:cxn ang="0">
              <a:pos x="connsiteX116" y="connsiteY116"/>
            </a:cxn>
            <a:cxn ang="0">
              <a:pos x="connsiteX117" y="connsiteY117"/>
            </a:cxn>
            <a:cxn ang="0">
              <a:pos x="connsiteX118" y="connsiteY118"/>
            </a:cxn>
            <a:cxn ang="0">
              <a:pos x="connsiteX119" y="connsiteY119"/>
            </a:cxn>
            <a:cxn ang="0">
              <a:pos x="connsiteX120" y="connsiteY120"/>
            </a:cxn>
            <a:cxn ang="0">
              <a:pos x="connsiteX121" y="connsiteY121"/>
            </a:cxn>
            <a:cxn ang="0">
              <a:pos x="connsiteX122" y="connsiteY122"/>
            </a:cxn>
            <a:cxn ang="0">
              <a:pos x="connsiteX123" y="connsiteY123"/>
            </a:cxn>
            <a:cxn ang="0">
              <a:pos x="connsiteX124" y="connsiteY124"/>
            </a:cxn>
            <a:cxn ang="0">
              <a:pos x="connsiteX125" y="connsiteY125"/>
            </a:cxn>
            <a:cxn ang="0">
              <a:pos x="connsiteX126" y="connsiteY126"/>
            </a:cxn>
            <a:cxn ang="0">
              <a:pos x="connsiteX127" y="connsiteY127"/>
            </a:cxn>
            <a:cxn ang="0">
              <a:pos x="connsiteX128" y="connsiteY128"/>
            </a:cxn>
            <a:cxn ang="0">
              <a:pos x="connsiteX129" y="connsiteY129"/>
            </a:cxn>
            <a:cxn ang="0">
              <a:pos x="connsiteX130" y="connsiteY130"/>
            </a:cxn>
            <a:cxn ang="0">
              <a:pos x="connsiteX131" y="connsiteY131"/>
            </a:cxn>
            <a:cxn ang="0">
              <a:pos x="connsiteX132" y="connsiteY132"/>
            </a:cxn>
            <a:cxn ang="0">
              <a:pos x="connsiteX133" y="connsiteY133"/>
            </a:cxn>
            <a:cxn ang="0">
              <a:pos x="connsiteX134" y="connsiteY134"/>
            </a:cxn>
            <a:cxn ang="0">
              <a:pos x="connsiteX135" y="connsiteY135"/>
            </a:cxn>
            <a:cxn ang="0">
              <a:pos x="connsiteX136" y="connsiteY136"/>
            </a:cxn>
            <a:cxn ang="0">
              <a:pos x="connsiteX137" y="connsiteY137"/>
            </a:cxn>
            <a:cxn ang="0">
              <a:pos x="connsiteX138" y="connsiteY138"/>
            </a:cxn>
            <a:cxn ang="0">
              <a:pos x="connsiteX139" y="connsiteY139"/>
            </a:cxn>
            <a:cxn ang="0">
              <a:pos x="connsiteX140" y="connsiteY140"/>
            </a:cxn>
            <a:cxn ang="0">
              <a:pos x="connsiteX141" y="connsiteY141"/>
            </a:cxn>
            <a:cxn ang="0">
              <a:pos x="connsiteX142" y="connsiteY142"/>
            </a:cxn>
            <a:cxn ang="0">
              <a:pos x="connsiteX143" y="connsiteY143"/>
            </a:cxn>
            <a:cxn ang="0">
              <a:pos x="connsiteX144" y="connsiteY144"/>
            </a:cxn>
            <a:cxn ang="0">
              <a:pos x="connsiteX145" y="connsiteY145"/>
            </a:cxn>
            <a:cxn ang="0">
              <a:pos x="connsiteX146" y="connsiteY146"/>
            </a:cxn>
            <a:cxn ang="0">
              <a:pos x="connsiteX147" y="connsiteY147"/>
            </a:cxn>
            <a:cxn ang="0">
              <a:pos x="connsiteX148" y="connsiteY148"/>
            </a:cxn>
            <a:cxn ang="0">
              <a:pos x="connsiteX149" y="connsiteY149"/>
            </a:cxn>
            <a:cxn ang="0">
              <a:pos x="connsiteX150" y="connsiteY150"/>
            </a:cxn>
            <a:cxn ang="0">
              <a:pos x="connsiteX151" y="connsiteY151"/>
            </a:cxn>
            <a:cxn ang="0">
              <a:pos x="connsiteX152" y="connsiteY152"/>
            </a:cxn>
            <a:cxn ang="0">
              <a:pos x="connsiteX153" y="connsiteY153"/>
            </a:cxn>
            <a:cxn ang="0">
              <a:pos x="connsiteX154" y="connsiteY154"/>
            </a:cxn>
            <a:cxn ang="0">
              <a:pos x="connsiteX155" y="connsiteY155"/>
            </a:cxn>
            <a:cxn ang="0">
              <a:pos x="connsiteX156" y="connsiteY156"/>
            </a:cxn>
            <a:cxn ang="0">
              <a:pos x="connsiteX157" y="connsiteY157"/>
            </a:cxn>
            <a:cxn ang="0">
              <a:pos x="connsiteX158" y="connsiteY158"/>
            </a:cxn>
            <a:cxn ang="0">
              <a:pos x="connsiteX159" y="connsiteY159"/>
            </a:cxn>
            <a:cxn ang="0">
              <a:pos x="connsiteX160" y="connsiteY160"/>
            </a:cxn>
            <a:cxn ang="0">
              <a:pos x="connsiteX161" y="connsiteY161"/>
            </a:cxn>
            <a:cxn ang="0">
              <a:pos x="connsiteX162" y="connsiteY162"/>
            </a:cxn>
            <a:cxn ang="0">
              <a:pos x="connsiteX163" y="connsiteY163"/>
            </a:cxn>
            <a:cxn ang="0">
              <a:pos x="connsiteX164" y="connsiteY164"/>
            </a:cxn>
            <a:cxn ang="0">
              <a:pos x="connsiteX165" y="connsiteY165"/>
            </a:cxn>
            <a:cxn ang="0">
              <a:pos x="connsiteX166" y="connsiteY166"/>
            </a:cxn>
            <a:cxn ang="0">
              <a:pos x="connsiteX167" y="connsiteY167"/>
            </a:cxn>
            <a:cxn ang="0">
              <a:pos x="connsiteX168" y="connsiteY168"/>
            </a:cxn>
            <a:cxn ang="0">
              <a:pos x="connsiteX169" y="connsiteY169"/>
            </a:cxn>
            <a:cxn ang="0">
              <a:pos x="connsiteX170" y="connsiteY170"/>
            </a:cxn>
            <a:cxn ang="0">
              <a:pos x="connsiteX171" y="connsiteY171"/>
            </a:cxn>
            <a:cxn ang="0">
              <a:pos x="connsiteX172" y="connsiteY172"/>
            </a:cxn>
            <a:cxn ang="0">
              <a:pos x="connsiteX173" y="connsiteY173"/>
            </a:cxn>
            <a:cxn ang="0">
              <a:pos x="connsiteX174" y="connsiteY174"/>
            </a:cxn>
            <a:cxn ang="0">
              <a:pos x="connsiteX175" y="connsiteY175"/>
            </a:cxn>
            <a:cxn ang="0">
              <a:pos x="connsiteX176" y="connsiteY176"/>
            </a:cxn>
          </a:cxnLst>
          <a:rect l="l" t="t" r="r" b="b"/>
          <a:pathLst>
            <a:path w="811015" h="738387">
              <a:moveTo>
                <a:pt x="265883" y="618006"/>
              </a:moveTo>
              <a:lnTo>
                <a:pt x="328834" y="618006"/>
              </a:lnTo>
              <a:cubicBezTo>
                <a:pt x="335068" y="618006"/>
                <a:pt x="340121" y="612952"/>
                <a:pt x="340121" y="606719"/>
              </a:cubicBezTo>
              <a:lnTo>
                <a:pt x="340121" y="474321"/>
              </a:lnTo>
              <a:cubicBezTo>
                <a:pt x="340121" y="468087"/>
                <a:pt x="335068" y="463034"/>
                <a:pt x="328834" y="463034"/>
              </a:cubicBezTo>
              <a:lnTo>
                <a:pt x="265883" y="463034"/>
              </a:lnTo>
              <a:cubicBezTo>
                <a:pt x="259650" y="463034"/>
                <a:pt x="254596" y="468087"/>
                <a:pt x="254596" y="474321"/>
              </a:cubicBezTo>
              <a:lnTo>
                <a:pt x="254596" y="606719"/>
              </a:lnTo>
              <a:cubicBezTo>
                <a:pt x="254596" y="612952"/>
                <a:pt x="259650" y="618006"/>
                <a:pt x="265883" y="618006"/>
              </a:cubicBezTo>
              <a:close/>
              <a:moveTo>
                <a:pt x="277161" y="485608"/>
              </a:moveTo>
              <a:lnTo>
                <a:pt x="317556" y="485608"/>
              </a:lnTo>
              <a:lnTo>
                <a:pt x="317556" y="595441"/>
              </a:lnTo>
              <a:lnTo>
                <a:pt x="277161" y="595441"/>
              </a:lnTo>
              <a:close/>
              <a:moveTo>
                <a:pt x="523096" y="463043"/>
              </a:moveTo>
              <a:lnTo>
                <a:pt x="460136" y="463043"/>
              </a:lnTo>
              <a:cubicBezTo>
                <a:pt x="453906" y="463049"/>
                <a:pt x="448859" y="468101"/>
                <a:pt x="448859" y="474331"/>
              </a:cubicBezTo>
              <a:lnTo>
                <a:pt x="448859" y="606728"/>
              </a:lnTo>
              <a:cubicBezTo>
                <a:pt x="448859" y="612958"/>
                <a:pt x="453906" y="618010"/>
                <a:pt x="460136" y="618015"/>
              </a:cubicBezTo>
              <a:lnTo>
                <a:pt x="523096" y="618015"/>
              </a:lnTo>
              <a:cubicBezTo>
                <a:pt x="529328" y="618010"/>
                <a:pt x="534378" y="612960"/>
                <a:pt x="534384" y="606728"/>
              </a:cubicBezTo>
              <a:lnTo>
                <a:pt x="534384" y="474331"/>
              </a:lnTo>
              <a:cubicBezTo>
                <a:pt x="534384" y="468095"/>
                <a:pt x="529332" y="463039"/>
                <a:pt x="523096" y="463034"/>
              </a:cubicBezTo>
              <a:close/>
              <a:moveTo>
                <a:pt x="511819" y="595441"/>
              </a:moveTo>
              <a:lnTo>
                <a:pt x="471423" y="595441"/>
              </a:lnTo>
              <a:lnTo>
                <a:pt x="471423" y="485599"/>
              </a:lnTo>
              <a:lnTo>
                <a:pt x="511819" y="485599"/>
              </a:lnTo>
              <a:close/>
              <a:moveTo>
                <a:pt x="707691" y="463043"/>
              </a:moveTo>
              <a:lnTo>
                <a:pt x="644731" y="463043"/>
              </a:lnTo>
              <a:cubicBezTo>
                <a:pt x="638499" y="463049"/>
                <a:pt x="633449" y="468099"/>
                <a:pt x="633444" y="474331"/>
              </a:cubicBezTo>
              <a:lnTo>
                <a:pt x="633444" y="606728"/>
              </a:lnTo>
              <a:cubicBezTo>
                <a:pt x="633449" y="612960"/>
                <a:pt x="638499" y="618010"/>
                <a:pt x="644731" y="618015"/>
              </a:cubicBezTo>
              <a:lnTo>
                <a:pt x="707691" y="618015"/>
              </a:lnTo>
              <a:cubicBezTo>
                <a:pt x="713921" y="618010"/>
                <a:pt x="718968" y="612958"/>
                <a:pt x="718968" y="606728"/>
              </a:cubicBezTo>
              <a:lnTo>
                <a:pt x="718968" y="474331"/>
              </a:lnTo>
              <a:cubicBezTo>
                <a:pt x="718974" y="468097"/>
                <a:pt x="713925" y="463039"/>
                <a:pt x="707691" y="463034"/>
              </a:cubicBezTo>
              <a:close/>
              <a:moveTo>
                <a:pt x="696404" y="595441"/>
              </a:moveTo>
              <a:lnTo>
                <a:pt x="656037" y="595441"/>
              </a:lnTo>
              <a:lnTo>
                <a:pt x="656037" y="485599"/>
              </a:lnTo>
              <a:lnTo>
                <a:pt x="696432" y="485599"/>
              </a:lnTo>
              <a:close/>
              <a:moveTo>
                <a:pt x="773032" y="668555"/>
              </a:moveTo>
              <a:lnTo>
                <a:pt x="768603" y="668555"/>
              </a:lnTo>
              <a:lnTo>
                <a:pt x="768603" y="417095"/>
              </a:lnTo>
              <a:cubicBezTo>
                <a:pt x="770980" y="417599"/>
                <a:pt x="773403" y="417854"/>
                <a:pt x="775833" y="417857"/>
              </a:cubicBezTo>
              <a:cubicBezTo>
                <a:pt x="776538" y="417857"/>
                <a:pt x="777214" y="417857"/>
                <a:pt x="777852" y="417800"/>
              </a:cubicBezTo>
              <a:cubicBezTo>
                <a:pt x="786991" y="417226"/>
                <a:pt x="795540" y="413092"/>
                <a:pt x="801665" y="406284"/>
              </a:cubicBezTo>
              <a:cubicBezTo>
                <a:pt x="814935" y="391816"/>
                <a:pt x="813965" y="369330"/>
                <a:pt x="799497" y="356059"/>
              </a:cubicBezTo>
              <a:cubicBezTo>
                <a:pt x="798892" y="355504"/>
                <a:pt x="798268" y="354970"/>
                <a:pt x="797626" y="354458"/>
              </a:cubicBezTo>
              <a:lnTo>
                <a:pt x="797445" y="354297"/>
              </a:lnTo>
              <a:lnTo>
                <a:pt x="625042" y="203602"/>
              </a:lnTo>
              <a:cubicBezTo>
                <a:pt x="604376" y="185398"/>
                <a:pt x="573369" y="185500"/>
                <a:pt x="552824" y="203840"/>
              </a:cubicBezTo>
              <a:lnTo>
                <a:pt x="497379" y="253370"/>
              </a:lnTo>
              <a:lnTo>
                <a:pt x="440457" y="203602"/>
              </a:lnTo>
              <a:cubicBezTo>
                <a:pt x="419788" y="185396"/>
                <a:pt x="388778" y="185499"/>
                <a:pt x="368229" y="203840"/>
              </a:cubicBezTo>
              <a:lnTo>
                <a:pt x="312794" y="253370"/>
              </a:lnTo>
              <a:lnTo>
                <a:pt x="255863" y="203602"/>
              </a:lnTo>
              <a:cubicBezTo>
                <a:pt x="235197" y="185398"/>
                <a:pt x="204190" y="185500"/>
                <a:pt x="183644" y="203840"/>
              </a:cubicBezTo>
              <a:lnTo>
                <a:pt x="15328" y="354249"/>
              </a:lnTo>
              <a:cubicBezTo>
                <a:pt x="7167" y="360417"/>
                <a:pt x="1761" y="369549"/>
                <a:pt x="279" y="379671"/>
              </a:cubicBezTo>
              <a:cubicBezTo>
                <a:pt x="-896" y="388646"/>
                <a:pt x="1674" y="397709"/>
                <a:pt x="7384" y="404731"/>
              </a:cubicBezTo>
              <a:cubicBezTo>
                <a:pt x="15268" y="414511"/>
                <a:pt x="27972" y="419042"/>
                <a:pt x="40265" y="416457"/>
              </a:cubicBezTo>
              <a:lnTo>
                <a:pt x="40265" y="668555"/>
              </a:lnTo>
              <a:lnTo>
                <a:pt x="37969" y="668555"/>
              </a:lnTo>
              <a:cubicBezTo>
                <a:pt x="18687" y="668873"/>
                <a:pt x="3313" y="684763"/>
                <a:pt x="3632" y="704045"/>
              </a:cubicBezTo>
              <a:cubicBezTo>
                <a:pt x="3943" y="722879"/>
                <a:pt x="19136" y="738072"/>
                <a:pt x="37969" y="738383"/>
              </a:cubicBezTo>
              <a:lnTo>
                <a:pt x="773032" y="738383"/>
              </a:lnTo>
              <a:cubicBezTo>
                <a:pt x="792315" y="738701"/>
                <a:pt x="808204" y="723328"/>
                <a:pt x="808523" y="704045"/>
              </a:cubicBezTo>
              <a:cubicBezTo>
                <a:pt x="808841" y="684763"/>
                <a:pt x="793468" y="668873"/>
                <a:pt x="774186" y="668555"/>
              </a:cubicBezTo>
              <a:cubicBezTo>
                <a:pt x="773801" y="668549"/>
                <a:pt x="773417" y="668549"/>
                <a:pt x="773032" y="668555"/>
              </a:cubicBezTo>
              <a:close/>
              <a:moveTo>
                <a:pt x="584018" y="668555"/>
              </a:moveTo>
              <a:lnTo>
                <a:pt x="584018" y="417095"/>
              </a:lnTo>
              <a:cubicBezTo>
                <a:pt x="586369" y="417602"/>
                <a:pt x="588767" y="417861"/>
                <a:pt x="591172" y="417866"/>
              </a:cubicBezTo>
              <a:cubicBezTo>
                <a:pt x="610860" y="417648"/>
                <a:pt x="626645" y="401511"/>
                <a:pt x="626427" y="381822"/>
              </a:cubicBezTo>
              <a:cubicBezTo>
                <a:pt x="626309" y="371144"/>
                <a:pt x="621410" y="361081"/>
                <a:pt x="613079" y="354401"/>
              </a:cubicBezTo>
              <a:lnTo>
                <a:pt x="612908" y="354239"/>
              </a:lnTo>
              <a:lnTo>
                <a:pt x="548404" y="297928"/>
              </a:lnTo>
              <a:lnTo>
                <a:pt x="589095" y="260971"/>
              </a:lnTo>
              <a:lnTo>
                <a:pt x="746010" y="403655"/>
              </a:lnTo>
              <a:lnTo>
                <a:pt x="746010" y="668555"/>
              </a:lnTo>
              <a:close/>
              <a:moveTo>
                <a:pt x="399424" y="417095"/>
              </a:moveTo>
              <a:cubicBezTo>
                <a:pt x="401806" y="417608"/>
                <a:pt x="404235" y="417873"/>
                <a:pt x="406672" y="417885"/>
              </a:cubicBezTo>
              <a:cubicBezTo>
                <a:pt x="410193" y="417880"/>
                <a:pt x="413692" y="417331"/>
                <a:pt x="417045" y="416257"/>
              </a:cubicBezTo>
              <a:cubicBezTo>
                <a:pt x="429143" y="412390"/>
                <a:pt x="438271" y="402380"/>
                <a:pt x="441010" y="389977"/>
              </a:cubicBezTo>
              <a:cubicBezTo>
                <a:pt x="443645" y="376742"/>
                <a:pt x="438837" y="363124"/>
                <a:pt x="428475" y="354477"/>
              </a:cubicBezTo>
              <a:lnTo>
                <a:pt x="428294" y="354316"/>
              </a:lnTo>
              <a:lnTo>
                <a:pt x="363838" y="297966"/>
              </a:lnTo>
              <a:lnTo>
                <a:pt x="404529" y="261009"/>
              </a:lnTo>
              <a:lnTo>
                <a:pt x="561444" y="403693"/>
              </a:lnTo>
              <a:lnTo>
                <a:pt x="561444" y="668555"/>
              </a:lnTo>
              <a:lnTo>
                <a:pt x="399424" y="668555"/>
              </a:lnTo>
              <a:close/>
              <a:moveTo>
                <a:pt x="567911" y="220604"/>
              </a:moveTo>
              <a:cubicBezTo>
                <a:pt x="579955" y="209871"/>
                <a:pt x="598120" y="209830"/>
                <a:pt x="610212" y="220508"/>
              </a:cubicBezTo>
              <a:lnTo>
                <a:pt x="782529" y="371184"/>
              </a:lnTo>
              <a:cubicBezTo>
                <a:pt x="786834" y="374430"/>
                <a:pt x="788995" y="379786"/>
                <a:pt x="788149" y="385110"/>
              </a:cubicBezTo>
              <a:cubicBezTo>
                <a:pt x="787119" y="389631"/>
                <a:pt x="783792" y="393280"/>
                <a:pt x="779386" y="394721"/>
              </a:cubicBezTo>
              <a:cubicBezTo>
                <a:pt x="774117" y="396046"/>
                <a:pt x="768547" y="394353"/>
                <a:pt x="764908" y="390320"/>
              </a:cubicBezTo>
              <a:lnTo>
                <a:pt x="596715" y="237377"/>
              </a:lnTo>
              <a:cubicBezTo>
                <a:pt x="592413" y="233466"/>
                <a:pt x="585843" y="233466"/>
                <a:pt x="581542" y="237377"/>
              </a:cubicBezTo>
              <a:lnTo>
                <a:pt x="531326" y="282983"/>
              </a:lnTo>
              <a:lnTo>
                <a:pt x="514562" y="268324"/>
              </a:lnTo>
              <a:close/>
              <a:moveTo>
                <a:pt x="383327" y="220604"/>
              </a:moveTo>
              <a:cubicBezTo>
                <a:pt x="395370" y="209871"/>
                <a:pt x="413535" y="209830"/>
                <a:pt x="425627" y="220508"/>
              </a:cubicBezTo>
              <a:lnTo>
                <a:pt x="597934" y="371184"/>
              </a:lnTo>
              <a:cubicBezTo>
                <a:pt x="604007" y="375191"/>
                <a:pt x="605681" y="383362"/>
                <a:pt x="601675" y="389435"/>
              </a:cubicBezTo>
              <a:cubicBezTo>
                <a:pt x="597668" y="395507"/>
                <a:pt x="589497" y="397182"/>
                <a:pt x="583424" y="393175"/>
              </a:cubicBezTo>
              <a:cubicBezTo>
                <a:pt x="582244" y="392396"/>
                <a:pt x="581196" y="391432"/>
                <a:pt x="580323" y="390320"/>
              </a:cubicBezTo>
              <a:lnTo>
                <a:pt x="412130" y="237377"/>
              </a:lnTo>
              <a:cubicBezTo>
                <a:pt x="407824" y="233469"/>
                <a:pt x="401254" y="233469"/>
                <a:pt x="396947" y="237377"/>
              </a:cubicBezTo>
              <a:lnTo>
                <a:pt x="346741" y="282983"/>
              </a:lnTo>
              <a:lnTo>
                <a:pt x="329967" y="268324"/>
              </a:lnTo>
              <a:close/>
              <a:moveTo>
                <a:pt x="32340" y="394492"/>
              </a:moveTo>
              <a:cubicBezTo>
                <a:pt x="26460" y="393974"/>
                <a:pt x="22114" y="388788"/>
                <a:pt x="22632" y="382909"/>
              </a:cubicBezTo>
              <a:cubicBezTo>
                <a:pt x="22643" y="382782"/>
                <a:pt x="22656" y="382655"/>
                <a:pt x="22672" y="382529"/>
              </a:cubicBezTo>
              <a:cubicBezTo>
                <a:pt x="23530" y="378119"/>
                <a:pt x="26063" y="374213"/>
                <a:pt x="29739" y="371632"/>
              </a:cubicBezTo>
              <a:lnTo>
                <a:pt x="30168" y="371270"/>
              </a:lnTo>
              <a:lnTo>
                <a:pt x="198732" y="220604"/>
              </a:lnTo>
              <a:cubicBezTo>
                <a:pt x="210776" y="209871"/>
                <a:pt x="228940" y="209830"/>
                <a:pt x="241033" y="220508"/>
              </a:cubicBezTo>
              <a:lnTo>
                <a:pt x="413349" y="371184"/>
              </a:lnTo>
              <a:cubicBezTo>
                <a:pt x="417654" y="374430"/>
                <a:pt x="419816" y="379786"/>
                <a:pt x="418969" y="385110"/>
              </a:cubicBezTo>
              <a:cubicBezTo>
                <a:pt x="417936" y="389629"/>
                <a:pt x="414611" y="393276"/>
                <a:pt x="410206" y="394721"/>
              </a:cubicBezTo>
              <a:cubicBezTo>
                <a:pt x="404938" y="396048"/>
                <a:pt x="399367" y="394355"/>
                <a:pt x="395728" y="390320"/>
              </a:cubicBezTo>
              <a:lnTo>
                <a:pt x="227536" y="237377"/>
              </a:lnTo>
              <a:cubicBezTo>
                <a:pt x="223237" y="233457"/>
                <a:pt x="216660" y="233457"/>
                <a:pt x="212362" y="237377"/>
              </a:cubicBezTo>
              <a:lnTo>
                <a:pt x="44237" y="390072"/>
              </a:lnTo>
              <a:cubicBezTo>
                <a:pt x="40982" y="393013"/>
                <a:pt x="36725" y="394595"/>
                <a:pt x="32340" y="394492"/>
              </a:cubicBezTo>
              <a:close/>
              <a:moveTo>
                <a:pt x="62820" y="403655"/>
              </a:moveTo>
              <a:lnTo>
                <a:pt x="219916" y="260971"/>
              </a:lnTo>
              <a:lnTo>
                <a:pt x="376859" y="403655"/>
              </a:lnTo>
              <a:lnTo>
                <a:pt x="376859" y="668555"/>
              </a:lnTo>
              <a:lnTo>
                <a:pt x="213524" y="668555"/>
              </a:lnTo>
              <a:lnTo>
                <a:pt x="213524" y="474321"/>
              </a:lnTo>
              <a:cubicBezTo>
                <a:pt x="213519" y="468090"/>
                <a:pt x="208469" y="463039"/>
                <a:pt x="202237" y="463034"/>
              </a:cubicBezTo>
              <a:lnTo>
                <a:pt x="98329" y="463034"/>
              </a:lnTo>
              <a:cubicBezTo>
                <a:pt x="92099" y="463039"/>
                <a:pt x="87051" y="468091"/>
                <a:pt x="87051" y="474321"/>
              </a:cubicBezTo>
              <a:lnTo>
                <a:pt x="87051" y="668555"/>
              </a:lnTo>
              <a:lnTo>
                <a:pt x="62848" y="668555"/>
              </a:lnTo>
              <a:close/>
              <a:moveTo>
                <a:pt x="190931" y="668555"/>
              </a:moveTo>
              <a:lnTo>
                <a:pt x="109588" y="668555"/>
              </a:lnTo>
              <a:lnTo>
                <a:pt x="109588" y="485599"/>
              </a:lnTo>
              <a:lnTo>
                <a:pt x="190931" y="485599"/>
              </a:lnTo>
              <a:close/>
              <a:moveTo>
                <a:pt x="773004" y="715818"/>
              </a:moveTo>
              <a:lnTo>
                <a:pt x="37969" y="715818"/>
              </a:lnTo>
              <a:cubicBezTo>
                <a:pt x="31149" y="715316"/>
                <a:pt x="26026" y="709381"/>
                <a:pt x="26528" y="702561"/>
              </a:cubicBezTo>
              <a:cubicBezTo>
                <a:pt x="26978" y="696438"/>
                <a:pt x="31846" y="691570"/>
                <a:pt x="37969" y="691120"/>
              </a:cubicBezTo>
              <a:lnTo>
                <a:pt x="773032" y="691120"/>
              </a:lnTo>
              <a:cubicBezTo>
                <a:pt x="779853" y="690618"/>
                <a:pt x="785788" y="695740"/>
                <a:pt x="786290" y="702561"/>
              </a:cubicBezTo>
              <a:cubicBezTo>
                <a:pt x="786791" y="709381"/>
                <a:pt x="781669" y="715316"/>
                <a:pt x="774848" y="715818"/>
              </a:cubicBezTo>
              <a:cubicBezTo>
                <a:pt x="774244" y="715862"/>
                <a:pt x="773637" y="715862"/>
                <a:pt x="773032" y="715818"/>
              </a:cubicBezTo>
              <a:close/>
              <a:moveTo>
                <a:pt x="741857" y="43134"/>
              </a:moveTo>
              <a:cubicBezTo>
                <a:pt x="734888" y="13149"/>
                <a:pt x="704930" y="-5510"/>
                <a:pt x="674945" y="1460"/>
              </a:cubicBezTo>
              <a:cubicBezTo>
                <a:pt x="660542" y="4807"/>
                <a:pt x="648059" y="13741"/>
                <a:pt x="640244" y="26294"/>
              </a:cubicBezTo>
              <a:cubicBezTo>
                <a:pt x="614427" y="15865"/>
                <a:pt x="585044" y="28340"/>
                <a:pt x="574616" y="54158"/>
              </a:cubicBezTo>
              <a:cubicBezTo>
                <a:pt x="573615" y="56635"/>
                <a:pt x="572813" y="59189"/>
                <a:pt x="572217" y="61793"/>
              </a:cubicBezTo>
              <a:cubicBezTo>
                <a:pt x="547184" y="63273"/>
                <a:pt x="528090" y="84766"/>
                <a:pt x="529569" y="109799"/>
              </a:cubicBezTo>
              <a:cubicBezTo>
                <a:pt x="530825" y="131042"/>
                <a:pt x="546665" y="148563"/>
                <a:pt x="567673" y="151947"/>
              </a:cubicBezTo>
              <a:cubicBezTo>
                <a:pt x="568262" y="152042"/>
                <a:pt x="568858" y="152090"/>
                <a:pt x="569455" y="152090"/>
              </a:cubicBezTo>
              <a:lnTo>
                <a:pt x="741762" y="152090"/>
              </a:lnTo>
              <a:cubicBezTo>
                <a:pt x="753403" y="152112"/>
                <a:pt x="764453" y="146965"/>
                <a:pt x="771928" y="138041"/>
              </a:cubicBezTo>
              <a:cubicBezTo>
                <a:pt x="792837" y="113010"/>
                <a:pt x="789497" y="75768"/>
                <a:pt x="764466" y="54859"/>
              </a:cubicBezTo>
              <a:cubicBezTo>
                <a:pt x="757878" y="49355"/>
                <a:pt x="750169" y="45354"/>
                <a:pt x="741876" y="43134"/>
              </a:cubicBezTo>
              <a:close/>
              <a:moveTo>
                <a:pt x="754611" y="123544"/>
              </a:moveTo>
              <a:cubicBezTo>
                <a:pt x="751422" y="127349"/>
                <a:pt x="746707" y="129540"/>
                <a:pt x="741743" y="129526"/>
              </a:cubicBezTo>
              <a:lnTo>
                <a:pt x="570407" y="129526"/>
              </a:lnTo>
              <a:cubicBezTo>
                <a:pt x="557950" y="127469"/>
                <a:pt x="549519" y="115704"/>
                <a:pt x="551575" y="103248"/>
              </a:cubicBezTo>
              <a:cubicBezTo>
                <a:pt x="553632" y="90791"/>
                <a:pt x="565397" y="82360"/>
                <a:pt x="577853" y="84416"/>
              </a:cubicBezTo>
              <a:cubicBezTo>
                <a:pt x="578507" y="84524"/>
                <a:pt x="579156" y="84660"/>
                <a:pt x="579799" y="84825"/>
              </a:cubicBezTo>
              <a:cubicBezTo>
                <a:pt x="585887" y="86162"/>
                <a:pt x="591907" y="82311"/>
                <a:pt x="593245" y="76222"/>
              </a:cubicBezTo>
              <a:cubicBezTo>
                <a:pt x="593435" y="75353"/>
                <a:pt x="593523" y="74465"/>
                <a:pt x="593505" y="73576"/>
              </a:cubicBezTo>
              <a:lnTo>
                <a:pt x="593505" y="72995"/>
              </a:lnTo>
              <a:cubicBezTo>
                <a:pt x="593521" y="57651"/>
                <a:pt x="605956" y="45216"/>
                <a:pt x="621299" y="45201"/>
              </a:cubicBezTo>
              <a:cubicBezTo>
                <a:pt x="627484" y="45180"/>
                <a:pt x="633495" y="47247"/>
                <a:pt x="638358" y="51068"/>
              </a:cubicBezTo>
              <a:cubicBezTo>
                <a:pt x="643284" y="54898"/>
                <a:pt x="650381" y="54010"/>
                <a:pt x="654211" y="49084"/>
              </a:cubicBezTo>
              <a:cubicBezTo>
                <a:pt x="655021" y="48043"/>
                <a:pt x="655642" y="46867"/>
                <a:pt x="656046" y="45610"/>
              </a:cubicBezTo>
              <a:cubicBezTo>
                <a:pt x="661619" y="28173"/>
                <a:pt x="680273" y="18554"/>
                <a:pt x="697711" y="24127"/>
              </a:cubicBezTo>
              <a:cubicBezTo>
                <a:pt x="710668" y="28268"/>
                <a:pt x="719780" y="39905"/>
                <a:pt x="720692" y="53478"/>
              </a:cubicBezTo>
              <a:cubicBezTo>
                <a:pt x="721056" y="58939"/>
                <a:pt x="725282" y="63354"/>
                <a:pt x="730722" y="63955"/>
              </a:cubicBezTo>
              <a:cubicBezTo>
                <a:pt x="750726" y="66176"/>
                <a:pt x="765143" y="84192"/>
                <a:pt x="762923" y="104196"/>
              </a:cubicBezTo>
              <a:cubicBezTo>
                <a:pt x="762132" y="111321"/>
                <a:pt x="759257" y="118054"/>
                <a:pt x="754659" y="123553"/>
              </a:cubicBezTo>
              <a:close/>
            </a:path>
          </a:pathLst>
        </a:custGeom>
        <a:solidFill>
          <a:srgbClr val="FFFFFF"/>
        </a:solidFill>
        <a:ln w="9525" cap="flat">
          <a:noFill/>
          <a:prstDash val="solid"/>
          <a:miter/>
        </a:ln>
      </xdr:spPr>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rgbClr val="000000"/>
              </a:solidFill>
              <a:latin typeface="Arial Nova"/>
            </a:defRPr>
          </a:lvl1pPr>
          <a:lvl2pPr marL="457200" algn="l" defTabSz="914400" rtl="0" eaLnBrk="1" latinLnBrk="0" hangingPunct="1">
            <a:defRPr sz="1800" kern="1200">
              <a:solidFill>
                <a:srgbClr val="000000"/>
              </a:solidFill>
              <a:latin typeface="Arial Nova"/>
            </a:defRPr>
          </a:lvl2pPr>
          <a:lvl3pPr marL="914400" algn="l" defTabSz="914400" rtl="0" eaLnBrk="1" latinLnBrk="0" hangingPunct="1">
            <a:defRPr sz="1800" kern="1200">
              <a:solidFill>
                <a:srgbClr val="000000"/>
              </a:solidFill>
              <a:latin typeface="Arial Nova"/>
            </a:defRPr>
          </a:lvl3pPr>
          <a:lvl4pPr marL="1371600" algn="l" defTabSz="914400" rtl="0" eaLnBrk="1" latinLnBrk="0" hangingPunct="1">
            <a:defRPr sz="1800" kern="1200">
              <a:solidFill>
                <a:srgbClr val="000000"/>
              </a:solidFill>
              <a:latin typeface="Arial Nova"/>
            </a:defRPr>
          </a:lvl4pPr>
          <a:lvl5pPr marL="1828800" algn="l" defTabSz="914400" rtl="0" eaLnBrk="1" latinLnBrk="0" hangingPunct="1">
            <a:defRPr sz="1800" kern="1200">
              <a:solidFill>
                <a:srgbClr val="000000"/>
              </a:solidFill>
              <a:latin typeface="Arial Nova"/>
            </a:defRPr>
          </a:lvl5pPr>
          <a:lvl6pPr marL="2286000" algn="l" defTabSz="914400" rtl="0" eaLnBrk="1" latinLnBrk="0" hangingPunct="1">
            <a:defRPr sz="1800" kern="1200">
              <a:solidFill>
                <a:srgbClr val="000000"/>
              </a:solidFill>
              <a:latin typeface="Arial Nova"/>
            </a:defRPr>
          </a:lvl6pPr>
          <a:lvl7pPr marL="2743200" algn="l" defTabSz="914400" rtl="0" eaLnBrk="1" latinLnBrk="0" hangingPunct="1">
            <a:defRPr sz="1800" kern="1200">
              <a:solidFill>
                <a:srgbClr val="000000"/>
              </a:solidFill>
              <a:latin typeface="Arial Nova"/>
            </a:defRPr>
          </a:lvl7pPr>
          <a:lvl8pPr marL="3200400" algn="l" defTabSz="914400" rtl="0" eaLnBrk="1" latinLnBrk="0" hangingPunct="1">
            <a:defRPr sz="1800" kern="1200">
              <a:solidFill>
                <a:srgbClr val="000000"/>
              </a:solidFill>
              <a:latin typeface="Arial Nova"/>
            </a:defRPr>
          </a:lvl8pPr>
          <a:lvl9pPr marL="3657600" algn="l" defTabSz="914400" rtl="0" eaLnBrk="1" latinLnBrk="0" hangingPunct="1">
            <a:defRPr sz="1800" kern="1200">
              <a:solidFill>
                <a:srgbClr val="000000"/>
              </a:solidFill>
              <a:latin typeface="Arial Nova"/>
            </a:defRPr>
          </a:lvl9pPr>
        </a:lstStyle>
        <a:p>
          <a:endParaRPr lang="en-US"/>
        </a:p>
      </xdr:txBody>
    </xdr:sp>
    <xdr:clientData/>
  </xdr:twoCellAnchor>
  <xdr:twoCellAnchor>
    <xdr:from>
      <xdr:col>38</xdr:col>
      <xdr:colOff>110159</xdr:colOff>
      <xdr:row>1</xdr:row>
      <xdr:rowOff>130851</xdr:rowOff>
    </xdr:from>
    <xdr:to>
      <xdr:col>39</xdr:col>
      <xdr:colOff>19888</xdr:colOff>
      <xdr:row>4</xdr:row>
      <xdr:rowOff>159576</xdr:rowOff>
    </xdr:to>
    <xdr:sp macro="" textlink="">
      <xdr:nvSpPr>
        <xdr:cNvPr id="32" name="Freeform: Shape 31">
          <a:extLst>
            <a:ext uri="{FF2B5EF4-FFF2-40B4-BE49-F238E27FC236}">
              <a16:creationId xmlns:a16="http://schemas.microsoft.com/office/drawing/2014/main" id="{2850FF93-A879-482C-8F45-5B1D93368F0C}"/>
            </a:ext>
          </a:extLst>
        </xdr:cNvPr>
        <xdr:cNvSpPr/>
      </xdr:nvSpPr>
      <xdr:spPr>
        <a:xfrm>
          <a:off x="22034804" y="220386"/>
          <a:ext cx="517424" cy="493545"/>
        </a:xfrm>
        <a:custGeom>
          <a:avLst/>
          <a:gdLst>
            <a:gd name="connsiteX0" fmla="*/ 617450 w 885864"/>
            <a:gd name="connsiteY0" fmla="*/ 459050 h 879979"/>
            <a:gd name="connsiteX1" fmla="*/ 772231 w 885864"/>
            <a:gd name="connsiteY1" fmla="*/ 459050 h 879979"/>
            <a:gd name="connsiteX2" fmla="*/ 772231 w 885864"/>
            <a:gd name="connsiteY2" fmla="*/ 338950 h 879979"/>
            <a:gd name="connsiteX3" fmla="*/ 750911 w 885864"/>
            <a:gd name="connsiteY3" fmla="*/ 287753 h 879979"/>
            <a:gd name="connsiteX4" fmla="*/ 699677 w 885864"/>
            <a:gd name="connsiteY4" fmla="*/ 266433 h 879979"/>
            <a:gd name="connsiteX5" fmla="*/ 101126 w 885864"/>
            <a:gd name="connsiteY5" fmla="*/ 266433 h 879979"/>
            <a:gd name="connsiteX6" fmla="*/ 49892 w 885864"/>
            <a:gd name="connsiteY6" fmla="*/ 287716 h 879979"/>
            <a:gd name="connsiteX7" fmla="*/ 28609 w 885864"/>
            <a:gd name="connsiteY7" fmla="*/ 338950 h 879979"/>
            <a:gd name="connsiteX8" fmla="*/ 28609 w 885864"/>
            <a:gd name="connsiteY8" fmla="*/ 778890 h 879979"/>
            <a:gd name="connsiteX9" fmla="*/ 49929 w 885864"/>
            <a:gd name="connsiteY9" fmla="*/ 830087 h 879979"/>
            <a:gd name="connsiteX10" fmla="*/ 101126 w 885864"/>
            <a:gd name="connsiteY10" fmla="*/ 851407 h 879979"/>
            <a:gd name="connsiteX11" fmla="*/ 699677 w 885864"/>
            <a:gd name="connsiteY11" fmla="*/ 851407 h 879979"/>
            <a:gd name="connsiteX12" fmla="*/ 750911 w 885864"/>
            <a:gd name="connsiteY12" fmla="*/ 830087 h 879979"/>
            <a:gd name="connsiteX13" fmla="*/ 772231 w 885864"/>
            <a:gd name="connsiteY13" fmla="*/ 778890 h 879979"/>
            <a:gd name="connsiteX14" fmla="*/ 772231 w 885864"/>
            <a:gd name="connsiteY14" fmla="*/ 658789 h 879979"/>
            <a:gd name="connsiteX15" fmla="*/ 617450 w 885864"/>
            <a:gd name="connsiteY15" fmla="*/ 658789 h 879979"/>
            <a:gd name="connsiteX16" fmla="*/ 546943 w 885864"/>
            <a:gd name="connsiteY16" fmla="*/ 629471 h 879979"/>
            <a:gd name="connsiteX17" fmla="*/ 517550 w 885864"/>
            <a:gd name="connsiteY17" fmla="*/ 558927 h 879979"/>
            <a:gd name="connsiteX18" fmla="*/ 546868 w 885864"/>
            <a:gd name="connsiteY18" fmla="*/ 488382 h 879979"/>
            <a:gd name="connsiteX19" fmla="*/ 547724 w 885864"/>
            <a:gd name="connsiteY19" fmla="*/ 487601 h 879979"/>
            <a:gd name="connsiteX20" fmla="*/ 617450 w 885864"/>
            <a:gd name="connsiteY20" fmla="*/ 459063 h 879979"/>
            <a:gd name="connsiteX21" fmla="*/ 339815 w 885864"/>
            <a:gd name="connsiteY21" fmla="*/ 540385 h 879979"/>
            <a:gd name="connsiteX22" fmla="*/ 339815 w 885864"/>
            <a:gd name="connsiteY22" fmla="*/ 753212 h 879979"/>
            <a:gd name="connsiteX23" fmla="*/ 325527 w 885864"/>
            <a:gd name="connsiteY23" fmla="*/ 767499 h 879979"/>
            <a:gd name="connsiteX24" fmla="*/ 233291 w 885864"/>
            <a:gd name="connsiteY24" fmla="*/ 767499 h 879979"/>
            <a:gd name="connsiteX25" fmla="*/ 219004 w 885864"/>
            <a:gd name="connsiteY25" fmla="*/ 753212 h 879979"/>
            <a:gd name="connsiteX26" fmla="*/ 219004 w 885864"/>
            <a:gd name="connsiteY26" fmla="*/ 540385 h 879979"/>
            <a:gd name="connsiteX27" fmla="*/ 158319 w 885864"/>
            <a:gd name="connsiteY27" fmla="*/ 540385 h 879979"/>
            <a:gd name="connsiteX28" fmla="*/ 144031 w 885864"/>
            <a:gd name="connsiteY28" fmla="*/ 526098 h 879979"/>
            <a:gd name="connsiteX29" fmla="*/ 147678 w 885864"/>
            <a:gd name="connsiteY29" fmla="*/ 516573 h 879979"/>
            <a:gd name="connsiteX30" fmla="*/ 268045 w 885864"/>
            <a:gd name="connsiteY30" fmla="*/ 356134 h 879979"/>
            <a:gd name="connsiteX31" fmla="*/ 287950 w 885864"/>
            <a:gd name="connsiteY31" fmla="*/ 353306 h 879979"/>
            <a:gd name="connsiteX32" fmla="*/ 290778 w 885864"/>
            <a:gd name="connsiteY32" fmla="*/ 356134 h 879979"/>
            <a:gd name="connsiteX33" fmla="*/ 411889 w 885864"/>
            <a:gd name="connsiteY33" fmla="*/ 517573 h 879979"/>
            <a:gd name="connsiteX34" fmla="*/ 409061 w 885864"/>
            <a:gd name="connsiteY34" fmla="*/ 537478 h 879979"/>
            <a:gd name="connsiteX35" fmla="*/ 400540 w 885864"/>
            <a:gd name="connsiteY35" fmla="*/ 540306 h 879979"/>
            <a:gd name="connsiteX36" fmla="*/ 311240 w 885864"/>
            <a:gd name="connsiteY36" fmla="*/ 738924 h 879979"/>
            <a:gd name="connsiteX37" fmla="*/ 311240 w 885864"/>
            <a:gd name="connsiteY37" fmla="*/ 526098 h 879979"/>
            <a:gd name="connsiteX38" fmla="*/ 325527 w 885864"/>
            <a:gd name="connsiteY38" fmla="*/ 511810 h 879979"/>
            <a:gd name="connsiteX39" fmla="*/ 372036 w 885864"/>
            <a:gd name="connsiteY39" fmla="*/ 511810 h 879979"/>
            <a:gd name="connsiteX40" fmla="*/ 279427 w 885864"/>
            <a:gd name="connsiteY40" fmla="*/ 388357 h 879979"/>
            <a:gd name="connsiteX41" fmla="*/ 186819 w 885864"/>
            <a:gd name="connsiteY41" fmla="*/ 511810 h 879979"/>
            <a:gd name="connsiteX42" fmla="*/ 233290 w 885864"/>
            <a:gd name="connsiteY42" fmla="*/ 511810 h 879979"/>
            <a:gd name="connsiteX43" fmla="*/ 247578 w 885864"/>
            <a:gd name="connsiteY43" fmla="*/ 526098 h 879979"/>
            <a:gd name="connsiteX44" fmla="*/ 247578 w 885864"/>
            <a:gd name="connsiteY44" fmla="*/ 738924 h 879979"/>
            <a:gd name="connsiteX45" fmla="*/ 292934 w 885864"/>
            <a:gd name="connsiteY45" fmla="*/ 163329 h 879979"/>
            <a:gd name="connsiteX46" fmla="*/ 307221 w 885864"/>
            <a:gd name="connsiteY46" fmla="*/ 149041 h 879979"/>
            <a:gd name="connsiteX47" fmla="*/ 321509 w 885864"/>
            <a:gd name="connsiteY47" fmla="*/ 163329 h 879979"/>
            <a:gd name="connsiteX48" fmla="*/ 321509 w 885864"/>
            <a:gd name="connsiteY48" fmla="*/ 237854 h 879979"/>
            <a:gd name="connsiteX49" fmla="*/ 335722 w 885864"/>
            <a:gd name="connsiteY49" fmla="*/ 237854 h 879979"/>
            <a:gd name="connsiteX50" fmla="*/ 372594 w 885864"/>
            <a:gd name="connsiteY50" fmla="*/ 100227 h 879979"/>
            <a:gd name="connsiteX51" fmla="*/ 372743 w 885864"/>
            <a:gd name="connsiteY51" fmla="*/ 99483 h 879979"/>
            <a:gd name="connsiteX52" fmla="*/ 372855 w 885864"/>
            <a:gd name="connsiteY52" fmla="*/ 99148 h 879979"/>
            <a:gd name="connsiteX53" fmla="*/ 372855 w 885864"/>
            <a:gd name="connsiteY53" fmla="*/ 99074 h 879979"/>
            <a:gd name="connsiteX54" fmla="*/ 377915 w 885864"/>
            <a:gd name="connsiteY54" fmla="*/ 80247 h 879979"/>
            <a:gd name="connsiteX55" fmla="*/ 231954 w 885864"/>
            <a:gd name="connsiteY55" fmla="*/ 80247 h 879979"/>
            <a:gd name="connsiteX56" fmla="*/ 201556 w 885864"/>
            <a:gd name="connsiteY56" fmla="*/ 140894 h 879979"/>
            <a:gd name="connsiteX57" fmla="*/ 140908 w 885864"/>
            <a:gd name="connsiteY57" fmla="*/ 171367 h 879979"/>
            <a:gd name="connsiteX58" fmla="*/ 140908 w 885864"/>
            <a:gd name="connsiteY58" fmla="*/ 237856 h 879979"/>
            <a:gd name="connsiteX59" fmla="*/ 292937 w 885864"/>
            <a:gd name="connsiteY59" fmla="*/ 237856 h 879979"/>
            <a:gd name="connsiteX60" fmla="*/ 545870 w 885864"/>
            <a:gd name="connsiteY60" fmla="*/ 151311 h 879979"/>
            <a:gd name="connsiteX61" fmla="*/ 563320 w 885864"/>
            <a:gd name="connsiteY61" fmla="*/ 141191 h 879979"/>
            <a:gd name="connsiteX62" fmla="*/ 573440 w 885864"/>
            <a:gd name="connsiteY62" fmla="*/ 158640 h 879979"/>
            <a:gd name="connsiteX63" fmla="*/ 552232 w 885864"/>
            <a:gd name="connsiteY63" fmla="*/ 237817 h 879979"/>
            <a:gd name="connsiteX64" fmla="*/ 699717 w 885864"/>
            <a:gd name="connsiteY64" fmla="*/ 237817 h 879979"/>
            <a:gd name="connsiteX65" fmla="*/ 709539 w 885864"/>
            <a:gd name="connsiteY65" fmla="*/ 238301 h 879979"/>
            <a:gd name="connsiteX66" fmla="*/ 718246 w 885864"/>
            <a:gd name="connsiteY66" fmla="*/ 205781 h 879979"/>
            <a:gd name="connsiteX67" fmla="*/ 667570 w 885864"/>
            <a:gd name="connsiteY67" fmla="*/ 160649 h 879979"/>
            <a:gd name="connsiteX68" fmla="*/ 653840 w 885864"/>
            <a:gd name="connsiteY68" fmla="*/ 94234 h 879979"/>
            <a:gd name="connsiteX69" fmla="*/ 508508 w 885864"/>
            <a:gd name="connsiteY69" fmla="*/ 55279 h 879979"/>
            <a:gd name="connsiteX70" fmla="*/ 463413 w 885864"/>
            <a:gd name="connsiteY70" fmla="*/ 105954 h 879979"/>
            <a:gd name="connsiteX71" fmla="*/ 396924 w 885864"/>
            <a:gd name="connsiteY71" fmla="*/ 119684 h 879979"/>
            <a:gd name="connsiteX72" fmla="*/ 365261 w 885864"/>
            <a:gd name="connsiteY72" fmla="*/ 237813 h 879979"/>
            <a:gd name="connsiteX73" fmla="*/ 522680 w 885864"/>
            <a:gd name="connsiteY73" fmla="*/ 237813 h 879979"/>
            <a:gd name="connsiteX74" fmla="*/ 545860 w 885864"/>
            <a:gd name="connsiteY74" fmla="*/ 151270 h 879979"/>
            <a:gd name="connsiteX75" fmla="*/ 673077 w 885864"/>
            <a:gd name="connsiteY75" fmla="*/ 69864 h 879979"/>
            <a:gd name="connsiteX76" fmla="*/ 673672 w 885864"/>
            <a:gd name="connsiteY76" fmla="*/ 70013 h 879979"/>
            <a:gd name="connsiteX77" fmla="*/ 674788 w 885864"/>
            <a:gd name="connsiteY77" fmla="*/ 70348 h 879979"/>
            <a:gd name="connsiteX78" fmla="*/ 762932 w 885864"/>
            <a:gd name="connsiteY78" fmla="*/ 93975 h 879979"/>
            <a:gd name="connsiteX79" fmla="*/ 773052 w 885864"/>
            <a:gd name="connsiteY79" fmla="*/ 111425 h 879979"/>
            <a:gd name="connsiteX80" fmla="*/ 737222 w 885864"/>
            <a:gd name="connsiteY80" fmla="*/ 245108 h 879979"/>
            <a:gd name="connsiteX81" fmla="*/ 771080 w 885864"/>
            <a:gd name="connsiteY81" fmla="*/ 267507 h 879979"/>
            <a:gd name="connsiteX82" fmla="*/ 800809 w 885864"/>
            <a:gd name="connsiteY82" fmla="*/ 338907 h 879979"/>
            <a:gd name="connsiteX83" fmla="*/ 800809 w 885864"/>
            <a:gd name="connsiteY83" fmla="*/ 460132 h 879979"/>
            <a:gd name="connsiteX84" fmla="*/ 856508 w 885864"/>
            <a:gd name="connsiteY84" fmla="*/ 488335 h 879979"/>
            <a:gd name="connsiteX85" fmla="*/ 885864 w 885864"/>
            <a:gd name="connsiteY85" fmla="*/ 558879 h 879979"/>
            <a:gd name="connsiteX86" fmla="*/ 856545 w 885864"/>
            <a:gd name="connsiteY86" fmla="*/ 629386 h 879979"/>
            <a:gd name="connsiteX87" fmla="*/ 800809 w 885864"/>
            <a:gd name="connsiteY87" fmla="*/ 657663 h 879979"/>
            <a:gd name="connsiteX88" fmla="*/ 800809 w 885864"/>
            <a:gd name="connsiteY88" fmla="*/ 778888 h 879979"/>
            <a:gd name="connsiteX89" fmla="*/ 771117 w 885864"/>
            <a:gd name="connsiteY89" fmla="*/ 850288 h 879979"/>
            <a:gd name="connsiteX90" fmla="*/ 699680 w 885864"/>
            <a:gd name="connsiteY90" fmla="*/ 879980 h 879979"/>
            <a:gd name="connsiteX91" fmla="*/ 101129 w 885864"/>
            <a:gd name="connsiteY91" fmla="*/ 879980 h 879979"/>
            <a:gd name="connsiteX92" fmla="*/ 29728 w 885864"/>
            <a:gd name="connsiteY92" fmla="*/ 850251 h 879979"/>
            <a:gd name="connsiteX93" fmla="*/ 0 w 885864"/>
            <a:gd name="connsiteY93" fmla="*/ 778888 h 879979"/>
            <a:gd name="connsiteX94" fmla="*/ 0 w 885864"/>
            <a:gd name="connsiteY94" fmla="*/ 338947 h 879979"/>
            <a:gd name="connsiteX95" fmla="*/ 29691 w 885864"/>
            <a:gd name="connsiteY95" fmla="*/ 267584 h 879979"/>
            <a:gd name="connsiteX96" fmla="*/ 101129 w 885864"/>
            <a:gd name="connsiteY96" fmla="*/ 237856 h 879979"/>
            <a:gd name="connsiteX97" fmla="*/ 112328 w 885864"/>
            <a:gd name="connsiteY97" fmla="*/ 237856 h 879979"/>
            <a:gd name="connsiteX98" fmla="*/ 112328 w 885864"/>
            <a:gd name="connsiteY98" fmla="*/ 66034 h 879979"/>
            <a:gd name="connsiteX99" fmla="*/ 126616 w 885864"/>
            <a:gd name="connsiteY99" fmla="*/ 51747 h 879979"/>
            <a:gd name="connsiteX100" fmla="*/ 385543 w 885864"/>
            <a:gd name="connsiteY100" fmla="*/ 51821 h 879979"/>
            <a:gd name="connsiteX101" fmla="*/ 396594 w 885864"/>
            <a:gd name="connsiteY101" fmla="*/ 10596 h 879979"/>
            <a:gd name="connsiteX102" fmla="*/ 414044 w 885864"/>
            <a:gd name="connsiteY102" fmla="*/ 476 h 879979"/>
            <a:gd name="connsiteX103" fmla="*/ 502597 w 885864"/>
            <a:gd name="connsiteY103" fmla="*/ 24214 h 879979"/>
            <a:gd name="connsiteX104" fmla="*/ 502932 w 885864"/>
            <a:gd name="connsiteY104" fmla="*/ 24288 h 879979"/>
            <a:gd name="connsiteX105" fmla="*/ 503304 w 885864"/>
            <a:gd name="connsiteY105" fmla="*/ 24363 h 879979"/>
            <a:gd name="connsiteX106" fmla="*/ 503639 w 885864"/>
            <a:gd name="connsiteY106" fmla="*/ 24474 h 879979"/>
            <a:gd name="connsiteX107" fmla="*/ 673041 w 885864"/>
            <a:gd name="connsiteY107" fmla="*/ 69867 h 879979"/>
            <a:gd name="connsiteX108" fmla="*/ 681783 w 885864"/>
            <a:gd name="connsiteY108" fmla="*/ 101714 h 879979"/>
            <a:gd name="connsiteX109" fmla="*/ 692239 w 885864"/>
            <a:gd name="connsiteY109" fmla="*/ 146474 h 879979"/>
            <a:gd name="connsiteX110" fmla="*/ 725725 w 885864"/>
            <a:gd name="connsiteY110" fmla="*/ 177877 h 879979"/>
            <a:gd name="connsiteX111" fmla="*/ 741798 w 885864"/>
            <a:gd name="connsiteY111" fmla="*/ 117825 h 879979"/>
            <a:gd name="connsiteX112" fmla="*/ 681746 w 885864"/>
            <a:gd name="connsiteY112" fmla="*/ 101751 h 879979"/>
            <a:gd name="connsiteX113" fmla="*/ 140944 w 885864"/>
            <a:gd name="connsiteY113" fmla="*/ 142455 h 879979"/>
            <a:gd name="connsiteX114" fmla="*/ 181388 w 885864"/>
            <a:gd name="connsiteY114" fmla="*/ 120764 h 879979"/>
            <a:gd name="connsiteX115" fmla="*/ 203117 w 885864"/>
            <a:gd name="connsiteY115" fmla="*/ 80209 h 879979"/>
            <a:gd name="connsiteX116" fmla="*/ 140944 w 885864"/>
            <a:gd name="connsiteY116" fmla="*/ 80209 h 879979"/>
            <a:gd name="connsiteX117" fmla="*/ 404406 w 885864"/>
            <a:gd name="connsiteY117" fmla="*/ 91742 h 879979"/>
            <a:gd name="connsiteX118" fmla="*/ 449091 w 885864"/>
            <a:gd name="connsiteY118" fmla="*/ 81287 h 879979"/>
            <a:gd name="connsiteX119" fmla="*/ 480531 w 885864"/>
            <a:gd name="connsiteY119" fmla="*/ 47801 h 879979"/>
            <a:gd name="connsiteX120" fmla="*/ 420479 w 885864"/>
            <a:gd name="connsiteY120" fmla="*/ 31690 h 879979"/>
            <a:gd name="connsiteX121" fmla="*/ 618156 w 885864"/>
            <a:gd name="connsiteY121" fmla="*/ 507937 h 879979"/>
            <a:gd name="connsiteX122" fmla="*/ 654172 w 885864"/>
            <a:gd name="connsiteY122" fmla="*/ 522857 h 879979"/>
            <a:gd name="connsiteX123" fmla="*/ 669092 w 885864"/>
            <a:gd name="connsiteY123" fmla="*/ 558873 h 879979"/>
            <a:gd name="connsiteX124" fmla="*/ 654172 w 885864"/>
            <a:gd name="connsiteY124" fmla="*/ 594889 h 879979"/>
            <a:gd name="connsiteX125" fmla="*/ 618156 w 885864"/>
            <a:gd name="connsiteY125" fmla="*/ 609809 h 879979"/>
            <a:gd name="connsiteX126" fmla="*/ 582140 w 885864"/>
            <a:gd name="connsiteY126" fmla="*/ 594889 h 879979"/>
            <a:gd name="connsiteX127" fmla="*/ 567220 w 885864"/>
            <a:gd name="connsiteY127" fmla="*/ 558873 h 879979"/>
            <a:gd name="connsiteX128" fmla="*/ 582140 w 885864"/>
            <a:gd name="connsiteY128" fmla="*/ 522857 h 879979"/>
            <a:gd name="connsiteX129" fmla="*/ 618156 w 885864"/>
            <a:gd name="connsiteY129" fmla="*/ 507937 h 879979"/>
            <a:gd name="connsiteX130" fmla="*/ 633969 w 885864"/>
            <a:gd name="connsiteY130" fmla="*/ 543061 h 879979"/>
            <a:gd name="connsiteX131" fmla="*/ 618156 w 885864"/>
            <a:gd name="connsiteY131" fmla="*/ 536512 h 879979"/>
            <a:gd name="connsiteX132" fmla="*/ 602343 w 885864"/>
            <a:gd name="connsiteY132" fmla="*/ 543061 h 879979"/>
            <a:gd name="connsiteX133" fmla="*/ 595794 w 885864"/>
            <a:gd name="connsiteY133" fmla="*/ 558874 h 879979"/>
            <a:gd name="connsiteX134" fmla="*/ 602343 w 885864"/>
            <a:gd name="connsiteY134" fmla="*/ 574688 h 879979"/>
            <a:gd name="connsiteX135" fmla="*/ 618156 w 885864"/>
            <a:gd name="connsiteY135" fmla="*/ 581236 h 879979"/>
            <a:gd name="connsiteX136" fmla="*/ 633969 w 885864"/>
            <a:gd name="connsiteY136" fmla="*/ 574688 h 879979"/>
            <a:gd name="connsiteX137" fmla="*/ 640518 w 885864"/>
            <a:gd name="connsiteY137" fmla="*/ 558874 h 879979"/>
            <a:gd name="connsiteX138" fmla="*/ 633969 w 885864"/>
            <a:gd name="connsiteY138" fmla="*/ 543061 h 879979"/>
            <a:gd name="connsiteX139" fmla="*/ 785998 w 885864"/>
            <a:gd name="connsiteY139" fmla="*/ 487585 h 879979"/>
            <a:gd name="connsiteX140" fmla="*/ 617453 w 885864"/>
            <a:gd name="connsiteY140" fmla="*/ 487585 h 879979"/>
            <a:gd name="connsiteX141" fmla="*/ 567744 w 885864"/>
            <a:gd name="connsiteY141" fmla="*/ 507863 h 879979"/>
            <a:gd name="connsiteX142" fmla="*/ 567112 w 885864"/>
            <a:gd name="connsiteY142" fmla="*/ 508533 h 879979"/>
            <a:gd name="connsiteX143" fmla="*/ 546164 w 885864"/>
            <a:gd name="connsiteY143" fmla="*/ 558874 h 879979"/>
            <a:gd name="connsiteX144" fmla="*/ 567112 w 885864"/>
            <a:gd name="connsiteY144" fmla="*/ 609216 h 879979"/>
            <a:gd name="connsiteX145" fmla="*/ 617453 w 885864"/>
            <a:gd name="connsiteY145" fmla="*/ 630163 h 879979"/>
            <a:gd name="connsiteX146" fmla="*/ 786893 w 885864"/>
            <a:gd name="connsiteY146" fmla="*/ 630163 h 879979"/>
            <a:gd name="connsiteX147" fmla="*/ 836379 w 885864"/>
            <a:gd name="connsiteY147" fmla="*/ 609253 h 879979"/>
            <a:gd name="connsiteX148" fmla="*/ 857289 w 885864"/>
            <a:gd name="connsiteY148" fmla="*/ 558874 h 879979"/>
            <a:gd name="connsiteX149" fmla="*/ 836379 w 885864"/>
            <a:gd name="connsiteY149" fmla="*/ 508496 h 879979"/>
            <a:gd name="connsiteX150" fmla="*/ 786893 w 885864"/>
            <a:gd name="connsiteY150" fmla="*/ 487585 h 87997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 ang="0">
              <a:pos x="connsiteX58" y="connsiteY58"/>
            </a:cxn>
            <a:cxn ang="0">
              <a:pos x="connsiteX59" y="connsiteY59"/>
            </a:cxn>
            <a:cxn ang="0">
              <a:pos x="connsiteX60" y="connsiteY60"/>
            </a:cxn>
            <a:cxn ang="0">
              <a:pos x="connsiteX61" y="connsiteY61"/>
            </a:cxn>
            <a:cxn ang="0">
              <a:pos x="connsiteX62" y="connsiteY62"/>
            </a:cxn>
            <a:cxn ang="0">
              <a:pos x="connsiteX63" y="connsiteY63"/>
            </a:cxn>
            <a:cxn ang="0">
              <a:pos x="connsiteX64" y="connsiteY64"/>
            </a:cxn>
            <a:cxn ang="0">
              <a:pos x="connsiteX65" y="connsiteY65"/>
            </a:cxn>
            <a:cxn ang="0">
              <a:pos x="connsiteX66" y="connsiteY66"/>
            </a:cxn>
            <a:cxn ang="0">
              <a:pos x="connsiteX67" y="connsiteY67"/>
            </a:cxn>
            <a:cxn ang="0">
              <a:pos x="connsiteX68" y="connsiteY68"/>
            </a:cxn>
            <a:cxn ang="0">
              <a:pos x="connsiteX69" y="connsiteY69"/>
            </a:cxn>
            <a:cxn ang="0">
              <a:pos x="connsiteX70" y="connsiteY70"/>
            </a:cxn>
            <a:cxn ang="0">
              <a:pos x="connsiteX71" y="connsiteY71"/>
            </a:cxn>
            <a:cxn ang="0">
              <a:pos x="connsiteX72" y="connsiteY72"/>
            </a:cxn>
            <a:cxn ang="0">
              <a:pos x="connsiteX73" y="connsiteY73"/>
            </a:cxn>
            <a:cxn ang="0">
              <a:pos x="connsiteX74" y="connsiteY74"/>
            </a:cxn>
            <a:cxn ang="0">
              <a:pos x="connsiteX75" y="connsiteY75"/>
            </a:cxn>
            <a:cxn ang="0">
              <a:pos x="connsiteX76" y="connsiteY76"/>
            </a:cxn>
            <a:cxn ang="0">
              <a:pos x="connsiteX77" y="connsiteY77"/>
            </a:cxn>
            <a:cxn ang="0">
              <a:pos x="connsiteX78" y="connsiteY78"/>
            </a:cxn>
            <a:cxn ang="0">
              <a:pos x="connsiteX79" y="connsiteY79"/>
            </a:cxn>
            <a:cxn ang="0">
              <a:pos x="connsiteX80" y="connsiteY80"/>
            </a:cxn>
            <a:cxn ang="0">
              <a:pos x="connsiteX81" y="connsiteY81"/>
            </a:cxn>
            <a:cxn ang="0">
              <a:pos x="connsiteX82" y="connsiteY82"/>
            </a:cxn>
            <a:cxn ang="0">
              <a:pos x="connsiteX83" y="connsiteY83"/>
            </a:cxn>
            <a:cxn ang="0">
              <a:pos x="connsiteX84" y="connsiteY84"/>
            </a:cxn>
            <a:cxn ang="0">
              <a:pos x="connsiteX85" y="connsiteY85"/>
            </a:cxn>
            <a:cxn ang="0">
              <a:pos x="connsiteX86" y="connsiteY86"/>
            </a:cxn>
            <a:cxn ang="0">
              <a:pos x="connsiteX87" y="connsiteY87"/>
            </a:cxn>
            <a:cxn ang="0">
              <a:pos x="connsiteX88" y="connsiteY88"/>
            </a:cxn>
            <a:cxn ang="0">
              <a:pos x="connsiteX89" y="connsiteY89"/>
            </a:cxn>
            <a:cxn ang="0">
              <a:pos x="connsiteX90" y="connsiteY90"/>
            </a:cxn>
            <a:cxn ang="0">
              <a:pos x="connsiteX91" y="connsiteY91"/>
            </a:cxn>
            <a:cxn ang="0">
              <a:pos x="connsiteX92" y="connsiteY92"/>
            </a:cxn>
            <a:cxn ang="0">
              <a:pos x="connsiteX93" y="connsiteY93"/>
            </a:cxn>
            <a:cxn ang="0">
              <a:pos x="connsiteX94" y="connsiteY94"/>
            </a:cxn>
            <a:cxn ang="0">
              <a:pos x="connsiteX95" y="connsiteY95"/>
            </a:cxn>
            <a:cxn ang="0">
              <a:pos x="connsiteX96" y="connsiteY96"/>
            </a:cxn>
            <a:cxn ang="0">
              <a:pos x="connsiteX97" y="connsiteY97"/>
            </a:cxn>
            <a:cxn ang="0">
              <a:pos x="connsiteX98" y="connsiteY98"/>
            </a:cxn>
            <a:cxn ang="0">
              <a:pos x="connsiteX99" y="connsiteY99"/>
            </a:cxn>
            <a:cxn ang="0">
              <a:pos x="connsiteX100" y="connsiteY100"/>
            </a:cxn>
            <a:cxn ang="0">
              <a:pos x="connsiteX101" y="connsiteY101"/>
            </a:cxn>
            <a:cxn ang="0">
              <a:pos x="connsiteX102" y="connsiteY102"/>
            </a:cxn>
            <a:cxn ang="0">
              <a:pos x="connsiteX103" y="connsiteY103"/>
            </a:cxn>
            <a:cxn ang="0">
              <a:pos x="connsiteX104" y="connsiteY104"/>
            </a:cxn>
            <a:cxn ang="0">
              <a:pos x="connsiteX105" y="connsiteY105"/>
            </a:cxn>
            <a:cxn ang="0">
              <a:pos x="connsiteX106" y="connsiteY106"/>
            </a:cxn>
            <a:cxn ang="0">
              <a:pos x="connsiteX107" y="connsiteY107"/>
            </a:cxn>
            <a:cxn ang="0">
              <a:pos x="connsiteX108" y="connsiteY108"/>
            </a:cxn>
            <a:cxn ang="0">
              <a:pos x="connsiteX109" y="connsiteY109"/>
            </a:cxn>
            <a:cxn ang="0">
              <a:pos x="connsiteX110" y="connsiteY110"/>
            </a:cxn>
            <a:cxn ang="0">
              <a:pos x="connsiteX111" y="connsiteY111"/>
            </a:cxn>
            <a:cxn ang="0">
              <a:pos x="connsiteX112" y="connsiteY112"/>
            </a:cxn>
            <a:cxn ang="0">
              <a:pos x="connsiteX113" y="connsiteY113"/>
            </a:cxn>
            <a:cxn ang="0">
              <a:pos x="connsiteX114" y="connsiteY114"/>
            </a:cxn>
            <a:cxn ang="0">
              <a:pos x="connsiteX115" y="connsiteY115"/>
            </a:cxn>
            <a:cxn ang="0">
              <a:pos x="connsiteX116" y="connsiteY116"/>
            </a:cxn>
            <a:cxn ang="0">
              <a:pos x="connsiteX117" y="connsiteY117"/>
            </a:cxn>
            <a:cxn ang="0">
              <a:pos x="connsiteX118" y="connsiteY118"/>
            </a:cxn>
            <a:cxn ang="0">
              <a:pos x="connsiteX119" y="connsiteY119"/>
            </a:cxn>
            <a:cxn ang="0">
              <a:pos x="connsiteX120" y="connsiteY120"/>
            </a:cxn>
            <a:cxn ang="0">
              <a:pos x="connsiteX121" y="connsiteY121"/>
            </a:cxn>
            <a:cxn ang="0">
              <a:pos x="connsiteX122" y="connsiteY122"/>
            </a:cxn>
            <a:cxn ang="0">
              <a:pos x="connsiteX123" y="connsiteY123"/>
            </a:cxn>
            <a:cxn ang="0">
              <a:pos x="connsiteX124" y="connsiteY124"/>
            </a:cxn>
            <a:cxn ang="0">
              <a:pos x="connsiteX125" y="connsiteY125"/>
            </a:cxn>
            <a:cxn ang="0">
              <a:pos x="connsiteX126" y="connsiteY126"/>
            </a:cxn>
            <a:cxn ang="0">
              <a:pos x="connsiteX127" y="connsiteY127"/>
            </a:cxn>
            <a:cxn ang="0">
              <a:pos x="connsiteX128" y="connsiteY128"/>
            </a:cxn>
            <a:cxn ang="0">
              <a:pos x="connsiteX129" y="connsiteY129"/>
            </a:cxn>
            <a:cxn ang="0">
              <a:pos x="connsiteX130" y="connsiteY130"/>
            </a:cxn>
            <a:cxn ang="0">
              <a:pos x="connsiteX131" y="connsiteY131"/>
            </a:cxn>
            <a:cxn ang="0">
              <a:pos x="connsiteX132" y="connsiteY132"/>
            </a:cxn>
            <a:cxn ang="0">
              <a:pos x="connsiteX133" y="connsiteY133"/>
            </a:cxn>
            <a:cxn ang="0">
              <a:pos x="connsiteX134" y="connsiteY134"/>
            </a:cxn>
            <a:cxn ang="0">
              <a:pos x="connsiteX135" y="connsiteY135"/>
            </a:cxn>
            <a:cxn ang="0">
              <a:pos x="connsiteX136" y="connsiteY136"/>
            </a:cxn>
            <a:cxn ang="0">
              <a:pos x="connsiteX137" y="connsiteY137"/>
            </a:cxn>
            <a:cxn ang="0">
              <a:pos x="connsiteX138" y="connsiteY138"/>
            </a:cxn>
            <a:cxn ang="0">
              <a:pos x="connsiteX139" y="connsiteY139"/>
            </a:cxn>
            <a:cxn ang="0">
              <a:pos x="connsiteX140" y="connsiteY140"/>
            </a:cxn>
            <a:cxn ang="0">
              <a:pos x="connsiteX141" y="connsiteY141"/>
            </a:cxn>
            <a:cxn ang="0">
              <a:pos x="connsiteX142" y="connsiteY142"/>
            </a:cxn>
            <a:cxn ang="0">
              <a:pos x="connsiteX143" y="connsiteY143"/>
            </a:cxn>
            <a:cxn ang="0">
              <a:pos x="connsiteX144" y="connsiteY144"/>
            </a:cxn>
            <a:cxn ang="0">
              <a:pos x="connsiteX145" y="connsiteY145"/>
            </a:cxn>
            <a:cxn ang="0">
              <a:pos x="connsiteX146" y="connsiteY146"/>
            </a:cxn>
            <a:cxn ang="0">
              <a:pos x="connsiteX147" y="connsiteY147"/>
            </a:cxn>
            <a:cxn ang="0">
              <a:pos x="connsiteX148" y="connsiteY148"/>
            </a:cxn>
            <a:cxn ang="0">
              <a:pos x="connsiteX149" y="connsiteY149"/>
            </a:cxn>
            <a:cxn ang="0">
              <a:pos x="connsiteX150" y="connsiteY150"/>
            </a:cxn>
          </a:cxnLst>
          <a:rect l="l" t="t" r="r" b="b"/>
          <a:pathLst>
            <a:path w="885864" h="879979">
              <a:moveTo>
                <a:pt x="617450" y="459050"/>
              </a:moveTo>
              <a:lnTo>
                <a:pt x="772231" y="459050"/>
              </a:lnTo>
              <a:lnTo>
                <a:pt x="772231" y="338950"/>
              </a:lnTo>
              <a:cubicBezTo>
                <a:pt x="772231" y="319044"/>
                <a:pt x="764045" y="300887"/>
                <a:pt x="750911" y="287753"/>
              </a:cubicBezTo>
              <a:cubicBezTo>
                <a:pt x="737777" y="274619"/>
                <a:pt x="719658" y="266433"/>
                <a:pt x="699677" y="266433"/>
              </a:cubicBezTo>
              <a:lnTo>
                <a:pt x="101126" y="266433"/>
              </a:lnTo>
              <a:cubicBezTo>
                <a:pt x="81183" y="266433"/>
                <a:pt x="63026" y="274581"/>
                <a:pt x="49892" y="287716"/>
              </a:cubicBezTo>
              <a:cubicBezTo>
                <a:pt x="36758" y="300850"/>
                <a:pt x="28609" y="319007"/>
                <a:pt x="28609" y="338950"/>
              </a:cubicBezTo>
              <a:lnTo>
                <a:pt x="28609" y="778890"/>
              </a:lnTo>
              <a:cubicBezTo>
                <a:pt x="28609" y="798796"/>
                <a:pt x="36795" y="816953"/>
                <a:pt x="49929" y="830087"/>
              </a:cubicBezTo>
              <a:cubicBezTo>
                <a:pt x="63063" y="843258"/>
                <a:pt x="81183" y="851407"/>
                <a:pt x="101126" y="851407"/>
              </a:cubicBezTo>
              <a:lnTo>
                <a:pt x="699677" y="851407"/>
              </a:lnTo>
              <a:cubicBezTo>
                <a:pt x="719582" y="851407"/>
                <a:pt x="737777" y="843221"/>
                <a:pt x="750911" y="830087"/>
              </a:cubicBezTo>
              <a:cubicBezTo>
                <a:pt x="764045" y="816953"/>
                <a:pt x="772231" y="798796"/>
                <a:pt x="772231" y="778890"/>
              </a:cubicBezTo>
              <a:lnTo>
                <a:pt x="772231" y="658789"/>
              </a:lnTo>
              <a:lnTo>
                <a:pt x="617450" y="658789"/>
              </a:lnTo>
              <a:cubicBezTo>
                <a:pt x="589991" y="658789"/>
                <a:pt x="565025" y="647553"/>
                <a:pt x="546943" y="629471"/>
              </a:cubicBezTo>
              <a:cubicBezTo>
                <a:pt x="528823" y="611388"/>
                <a:pt x="517550" y="586385"/>
                <a:pt x="517550" y="558927"/>
              </a:cubicBezTo>
              <a:cubicBezTo>
                <a:pt x="517550" y="531468"/>
                <a:pt x="528786" y="506465"/>
                <a:pt x="546868" y="488382"/>
              </a:cubicBezTo>
              <a:lnTo>
                <a:pt x="547724" y="487601"/>
              </a:lnTo>
              <a:cubicBezTo>
                <a:pt x="565732" y="469965"/>
                <a:pt x="590401" y="459063"/>
                <a:pt x="617450" y="459063"/>
              </a:cubicBezTo>
              <a:close/>
              <a:moveTo>
                <a:pt x="339815" y="540385"/>
              </a:moveTo>
              <a:lnTo>
                <a:pt x="339815" y="753212"/>
              </a:lnTo>
              <a:cubicBezTo>
                <a:pt x="339815" y="761100"/>
                <a:pt x="333415" y="767499"/>
                <a:pt x="325527" y="767499"/>
              </a:cubicBezTo>
              <a:lnTo>
                <a:pt x="233291" y="767499"/>
              </a:lnTo>
              <a:cubicBezTo>
                <a:pt x="225403" y="767499"/>
                <a:pt x="219004" y="761100"/>
                <a:pt x="219004" y="753212"/>
              </a:cubicBezTo>
              <a:lnTo>
                <a:pt x="219004" y="540385"/>
              </a:lnTo>
              <a:lnTo>
                <a:pt x="158319" y="540385"/>
              </a:lnTo>
              <a:cubicBezTo>
                <a:pt x="150431" y="540385"/>
                <a:pt x="144031" y="533986"/>
                <a:pt x="144031" y="526098"/>
              </a:cubicBezTo>
              <a:cubicBezTo>
                <a:pt x="144031" y="522451"/>
                <a:pt x="145408" y="519103"/>
                <a:pt x="147678" y="516573"/>
              </a:cubicBezTo>
              <a:lnTo>
                <a:pt x="268045" y="356134"/>
              </a:lnTo>
              <a:cubicBezTo>
                <a:pt x="272770" y="349846"/>
                <a:pt x="281700" y="348581"/>
                <a:pt x="287950" y="353306"/>
              </a:cubicBezTo>
              <a:cubicBezTo>
                <a:pt x="289067" y="354124"/>
                <a:pt x="289997" y="355092"/>
                <a:pt x="290778" y="356134"/>
              </a:cubicBezTo>
              <a:lnTo>
                <a:pt x="411889" y="517573"/>
              </a:lnTo>
              <a:cubicBezTo>
                <a:pt x="416614" y="523861"/>
                <a:pt x="415312" y="532791"/>
                <a:pt x="409061" y="537478"/>
              </a:cubicBezTo>
              <a:cubicBezTo>
                <a:pt x="406494" y="539413"/>
                <a:pt x="403517" y="540306"/>
                <a:pt x="400540" y="540306"/>
              </a:cubicBezTo>
              <a:close/>
              <a:moveTo>
                <a:pt x="311240" y="738924"/>
              </a:moveTo>
              <a:lnTo>
                <a:pt x="311240" y="526098"/>
              </a:lnTo>
              <a:cubicBezTo>
                <a:pt x="311240" y="518210"/>
                <a:pt x="317640" y="511810"/>
                <a:pt x="325527" y="511810"/>
              </a:cubicBezTo>
              <a:lnTo>
                <a:pt x="372036" y="511810"/>
              </a:lnTo>
              <a:lnTo>
                <a:pt x="279427" y="388357"/>
              </a:lnTo>
              <a:lnTo>
                <a:pt x="186819" y="511810"/>
              </a:lnTo>
              <a:lnTo>
                <a:pt x="233290" y="511810"/>
              </a:lnTo>
              <a:cubicBezTo>
                <a:pt x="241178" y="511810"/>
                <a:pt x="247578" y="518210"/>
                <a:pt x="247578" y="526098"/>
              </a:cubicBezTo>
              <a:lnTo>
                <a:pt x="247578" y="738924"/>
              </a:lnTo>
              <a:close/>
              <a:moveTo>
                <a:pt x="292934" y="163329"/>
              </a:moveTo>
              <a:cubicBezTo>
                <a:pt x="292934" y="155441"/>
                <a:pt x="299334" y="149041"/>
                <a:pt x="307221" y="149041"/>
              </a:cubicBezTo>
              <a:cubicBezTo>
                <a:pt x="315109" y="149041"/>
                <a:pt x="321509" y="155441"/>
                <a:pt x="321509" y="163329"/>
              </a:cubicBezTo>
              <a:lnTo>
                <a:pt x="321509" y="237854"/>
              </a:lnTo>
              <a:lnTo>
                <a:pt x="335722" y="237854"/>
              </a:lnTo>
              <a:lnTo>
                <a:pt x="372594" y="100227"/>
              </a:lnTo>
              <a:lnTo>
                <a:pt x="372743" y="99483"/>
              </a:lnTo>
              <a:lnTo>
                <a:pt x="372855" y="99148"/>
              </a:lnTo>
              <a:lnTo>
                <a:pt x="372855" y="99074"/>
              </a:lnTo>
              <a:lnTo>
                <a:pt x="377915" y="80247"/>
              </a:lnTo>
              <a:lnTo>
                <a:pt x="231954" y="80247"/>
              </a:lnTo>
              <a:cubicBezTo>
                <a:pt x="228531" y="103799"/>
                <a:pt x="217555" y="124858"/>
                <a:pt x="201556" y="140894"/>
              </a:cubicBezTo>
              <a:cubicBezTo>
                <a:pt x="185519" y="156931"/>
                <a:pt x="164461" y="167943"/>
                <a:pt x="140908" y="171367"/>
              </a:cubicBezTo>
              <a:lnTo>
                <a:pt x="140908" y="237856"/>
              </a:lnTo>
              <a:lnTo>
                <a:pt x="292937" y="237856"/>
              </a:lnTo>
              <a:close/>
              <a:moveTo>
                <a:pt x="545870" y="151311"/>
              </a:moveTo>
              <a:cubicBezTo>
                <a:pt x="547879" y="143721"/>
                <a:pt x="555731" y="139182"/>
                <a:pt x="563320" y="141191"/>
              </a:cubicBezTo>
              <a:cubicBezTo>
                <a:pt x="570910" y="143200"/>
                <a:pt x="575449" y="151051"/>
                <a:pt x="573440" y="158640"/>
              </a:cubicBezTo>
              <a:lnTo>
                <a:pt x="552232" y="237817"/>
              </a:lnTo>
              <a:lnTo>
                <a:pt x="699717" y="237817"/>
              </a:lnTo>
              <a:cubicBezTo>
                <a:pt x="703029" y="237817"/>
                <a:pt x="706303" y="238003"/>
                <a:pt x="709539" y="238301"/>
              </a:cubicBezTo>
              <a:lnTo>
                <a:pt x="718246" y="205781"/>
              </a:lnTo>
              <a:cubicBezTo>
                <a:pt x="696405" y="196405"/>
                <a:pt x="678881" y="180294"/>
                <a:pt x="667570" y="160649"/>
              </a:cubicBezTo>
              <a:cubicBezTo>
                <a:pt x="656222" y="141004"/>
                <a:pt x="651050" y="117786"/>
                <a:pt x="653840" y="94234"/>
              </a:cubicBezTo>
              <a:lnTo>
                <a:pt x="508508" y="55279"/>
              </a:lnTo>
              <a:cubicBezTo>
                <a:pt x="499132" y="77119"/>
                <a:pt x="483021" y="94644"/>
                <a:pt x="463413" y="105954"/>
              </a:cubicBezTo>
              <a:cubicBezTo>
                <a:pt x="443768" y="117303"/>
                <a:pt x="420550" y="122475"/>
                <a:pt x="396924" y="119684"/>
              </a:cubicBezTo>
              <a:lnTo>
                <a:pt x="365261" y="237813"/>
              </a:lnTo>
              <a:lnTo>
                <a:pt x="522680" y="237813"/>
              </a:lnTo>
              <a:lnTo>
                <a:pt x="545860" y="151270"/>
              </a:lnTo>
              <a:close/>
              <a:moveTo>
                <a:pt x="673077" y="69864"/>
              </a:moveTo>
              <a:lnTo>
                <a:pt x="673672" y="70013"/>
              </a:lnTo>
              <a:lnTo>
                <a:pt x="674788" y="70348"/>
              </a:lnTo>
              <a:lnTo>
                <a:pt x="762932" y="93975"/>
              </a:lnTo>
              <a:cubicBezTo>
                <a:pt x="770522" y="95984"/>
                <a:pt x="775061" y="103835"/>
                <a:pt x="773052" y="111425"/>
              </a:cubicBezTo>
              <a:lnTo>
                <a:pt x="737222" y="245108"/>
              </a:lnTo>
              <a:cubicBezTo>
                <a:pt x="749983" y="250243"/>
                <a:pt x="761481" y="257945"/>
                <a:pt x="771080" y="267507"/>
              </a:cubicBezTo>
              <a:cubicBezTo>
                <a:pt x="789461" y="285813"/>
                <a:pt x="800809" y="311113"/>
                <a:pt x="800809" y="338907"/>
              </a:cubicBezTo>
              <a:lnTo>
                <a:pt x="800809" y="460132"/>
              </a:lnTo>
              <a:cubicBezTo>
                <a:pt x="822351" y="463369"/>
                <a:pt x="841737" y="473564"/>
                <a:pt x="856508" y="488335"/>
              </a:cubicBezTo>
              <a:cubicBezTo>
                <a:pt x="874627" y="506491"/>
                <a:pt x="885864" y="531457"/>
                <a:pt x="885864" y="558879"/>
              </a:cubicBezTo>
              <a:cubicBezTo>
                <a:pt x="885864" y="586337"/>
                <a:pt x="874627" y="611303"/>
                <a:pt x="856545" y="629386"/>
              </a:cubicBezTo>
              <a:cubicBezTo>
                <a:pt x="841737" y="644194"/>
                <a:pt x="822352" y="654389"/>
                <a:pt x="800809" y="657663"/>
              </a:cubicBezTo>
              <a:lnTo>
                <a:pt x="800809" y="778888"/>
              </a:lnTo>
              <a:cubicBezTo>
                <a:pt x="800809" y="806682"/>
                <a:pt x="789423" y="831982"/>
                <a:pt x="771117" y="850288"/>
              </a:cubicBezTo>
              <a:cubicBezTo>
                <a:pt x="752811" y="868595"/>
                <a:pt x="727511" y="879980"/>
                <a:pt x="699680" y="879980"/>
              </a:cubicBezTo>
              <a:lnTo>
                <a:pt x="101129" y="879980"/>
              </a:lnTo>
              <a:cubicBezTo>
                <a:pt x="73372" y="879980"/>
                <a:pt x="48072" y="868595"/>
                <a:pt x="29728" y="850251"/>
              </a:cubicBezTo>
              <a:cubicBezTo>
                <a:pt x="11385" y="831982"/>
                <a:pt x="0" y="806682"/>
                <a:pt x="0" y="778888"/>
              </a:cubicBezTo>
              <a:lnTo>
                <a:pt x="0" y="338947"/>
              </a:lnTo>
              <a:cubicBezTo>
                <a:pt x="0" y="311153"/>
                <a:pt x="11385" y="285890"/>
                <a:pt x="29691" y="267584"/>
              </a:cubicBezTo>
              <a:cubicBezTo>
                <a:pt x="48072" y="249241"/>
                <a:pt x="73335" y="237856"/>
                <a:pt x="101129" y="237856"/>
              </a:cubicBezTo>
              <a:lnTo>
                <a:pt x="112328" y="237856"/>
              </a:lnTo>
              <a:lnTo>
                <a:pt x="112328" y="66034"/>
              </a:lnTo>
              <a:cubicBezTo>
                <a:pt x="112328" y="58146"/>
                <a:pt x="118728" y="51747"/>
                <a:pt x="126616" y="51747"/>
              </a:cubicBezTo>
              <a:lnTo>
                <a:pt x="385543" y="51821"/>
              </a:lnTo>
              <a:lnTo>
                <a:pt x="396594" y="10596"/>
              </a:lnTo>
              <a:cubicBezTo>
                <a:pt x="398604" y="3006"/>
                <a:pt x="406455" y="-1533"/>
                <a:pt x="414044" y="476"/>
              </a:cubicBezTo>
              <a:lnTo>
                <a:pt x="502597" y="24214"/>
              </a:lnTo>
              <a:lnTo>
                <a:pt x="502932" y="24288"/>
              </a:lnTo>
              <a:lnTo>
                <a:pt x="503304" y="24363"/>
              </a:lnTo>
              <a:lnTo>
                <a:pt x="503639" y="24474"/>
              </a:lnTo>
              <a:lnTo>
                <a:pt x="673041" y="69867"/>
              </a:lnTo>
              <a:close/>
              <a:moveTo>
                <a:pt x="681783" y="101714"/>
              </a:moveTo>
              <a:cubicBezTo>
                <a:pt x="680741" y="117676"/>
                <a:pt x="684574" y="133191"/>
                <a:pt x="692239" y="146474"/>
              </a:cubicBezTo>
              <a:cubicBezTo>
                <a:pt x="699904" y="159757"/>
                <a:pt x="711437" y="170808"/>
                <a:pt x="725725" y="177877"/>
              </a:cubicBezTo>
              <a:lnTo>
                <a:pt x="741798" y="117825"/>
              </a:lnTo>
              <a:lnTo>
                <a:pt x="681746" y="101751"/>
              </a:lnTo>
              <a:close/>
              <a:moveTo>
                <a:pt x="140944" y="142455"/>
              </a:moveTo>
              <a:cubicBezTo>
                <a:pt x="156571" y="139330"/>
                <a:pt x="170561" y="131628"/>
                <a:pt x="181388" y="120764"/>
              </a:cubicBezTo>
              <a:cubicBezTo>
                <a:pt x="192252" y="109900"/>
                <a:pt x="199991" y="95872"/>
                <a:pt x="203117" y="80209"/>
              </a:cubicBezTo>
              <a:lnTo>
                <a:pt x="140944" y="80209"/>
              </a:lnTo>
              <a:close/>
              <a:moveTo>
                <a:pt x="404406" y="91742"/>
              </a:moveTo>
              <a:cubicBezTo>
                <a:pt x="420330" y="92784"/>
                <a:pt x="435846" y="88952"/>
                <a:pt x="449091" y="81287"/>
              </a:cubicBezTo>
              <a:cubicBezTo>
                <a:pt x="462374" y="73622"/>
                <a:pt x="473462" y="62088"/>
                <a:pt x="480531" y="47801"/>
              </a:cubicBezTo>
              <a:lnTo>
                <a:pt x="420479" y="31690"/>
              </a:lnTo>
              <a:close/>
              <a:moveTo>
                <a:pt x="618156" y="507937"/>
              </a:moveTo>
              <a:cubicBezTo>
                <a:pt x="632221" y="507937"/>
                <a:pt x="644982" y="513667"/>
                <a:pt x="654172" y="522857"/>
              </a:cubicBezTo>
              <a:cubicBezTo>
                <a:pt x="663399" y="532085"/>
                <a:pt x="669092" y="544847"/>
                <a:pt x="669092" y="558873"/>
              </a:cubicBezTo>
              <a:cubicBezTo>
                <a:pt x="669092" y="572938"/>
                <a:pt x="663362" y="585699"/>
                <a:pt x="654172" y="594889"/>
              </a:cubicBezTo>
              <a:cubicBezTo>
                <a:pt x="644945" y="604116"/>
                <a:pt x="632220" y="609809"/>
                <a:pt x="618156" y="609809"/>
              </a:cubicBezTo>
              <a:cubicBezTo>
                <a:pt x="604091" y="609809"/>
                <a:pt x="591330" y="604079"/>
                <a:pt x="582140" y="594889"/>
              </a:cubicBezTo>
              <a:cubicBezTo>
                <a:pt x="572913" y="585662"/>
                <a:pt x="567220" y="572900"/>
                <a:pt x="567220" y="558873"/>
              </a:cubicBezTo>
              <a:cubicBezTo>
                <a:pt x="567220" y="544809"/>
                <a:pt x="572950" y="532047"/>
                <a:pt x="582140" y="522857"/>
              </a:cubicBezTo>
              <a:cubicBezTo>
                <a:pt x="591367" y="513630"/>
                <a:pt x="604130" y="507937"/>
                <a:pt x="618156" y="507937"/>
              </a:cubicBezTo>
              <a:close/>
              <a:moveTo>
                <a:pt x="633969" y="543061"/>
              </a:moveTo>
              <a:cubicBezTo>
                <a:pt x="629914" y="539005"/>
                <a:pt x="624333" y="536512"/>
                <a:pt x="618156" y="536512"/>
              </a:cubicBezTo>
              <a:cubicBezTo>
                <a:pt x="611980" y="536512"/>
                <a:pt x="606361" y="539042"/>
                <a:pt x="602343" y="543061"/>
              </a:cubicBezTo>
              <a:cubicBezTo>
                <a:pt x="598287" y="547116"/>
                <a:pt x="595794" y="552697"/>
                <a:pt x="595794" y="558874"/>
              </a:cubicBezTo>
              <a:cubicBezTo>
                <a:pt x="595794" y="565051"/>
                <a:pt x="598324" y="570669"/>
                <a:pt x="602343" y="574688"/>
              </a:cubicBezTo>
              <a:cubicBezTo>
                <a:pt x="606398" y="578743"/>
                <a:pt x="611979" y="581236"/>
                <a:pt x="618156" y="581236"/>
              </a:cubicBezTo>
              <a:cubicBezTo>
                <a:pt x="624332" y="581236"/>
                <a:pt x="629951" y="578706"/>
                <a:pt x="633969" y="574688"/>
              </a:cubicBezTo>
              <a:cubicBezTo>
                <a:pt x="638025" y="570632"/>
                <a:pt x="640518" y="565051"/>
                <a:pt x="640518" y="558874"/>
              </a:cubicBezTo>
              <a:cubicBezTo>
                <a:pt x="640518" y="552697"/>
                <a:pt x="637988" y="547079"/>
                <a:pt x="633969" y="543061"/>
              </a:cubicBezTo>
              <a:close/>
              <a:moveTo>
                <a:pt x="785998" y="487585"/>
              </a:moveTo>
              <a:lnTo>
                <a:pt x="617453" y="487585"/>
              </a:lnTo>
              <a:cubicBezTo>
                <a:pt x="598180" y="487585"/>
                <a:pt x="580581" y="495362"/>
                <a:pt x="567744" y="507863"/>
              </a:cubicBezTo>
              <a:lnTo>
                <a:pt x="567112" y="508533"/>
              </a:lnTo>
              <a:cubicBezTo>
                <a:pt x="554200" y="521444"/>
                <a:pt x="546164" y="539303"/>
                <a:pt x="546164" y="558874"/>
              </a:cubicBezTo>
              <a:cubicBezTo>
                <a:pt x="546164" y="578482"/>
                <a:pt x="554201" y="596305"/>
                <a:pt x="567112" y="609216"/>
              </a:cubicBezTo>
              <a:cubicBezTo>
                <a:pt x="579986" y="622127"/>
                <a:pt x="597845" y="630163"/>
                <a:pt x="617453" y="630163"/>
              </a:cubicBezTo>
              <a:lnTo>
                <a:pt x="786893" y="630163"/>
              </a:lnTo>
              <a:cubicBezTo>
                <a:pt x="806166" y="629903"/>
                <a:pt x="823654" y="621940"/>
                <a:pt x="836379" y="609253"/>
              </a:cubicBezTo>
              <a:cubicBezTo>
                <a:pt x="849290" y="596342"/>
                <a:pt x="857289" y="578482"/>
                <a:pt x="857289" y="558874"/>
              </a:cubicBezTo>
              <a:cubicBezTo>
                <a:pt x="857289" y="539266"/>
                <a:pt x="849252" y="521407"/>
                <a:pt x="836379" y="508496"/>
              </a:cubicBezTo>
              <a:cubicBezTo>
                <a:pt x="823654" y="495771"/>
                <a:pt x="806166" y="487808"/>
                <a:pt x="786893" y="487585"/>
              </a:cubicBezTo>
              <a:close/>
            </a:path>
          </a:pathLst>
        </a:custGeom>
        <a:solidFill>
          <a:srgbClr val="FFFFFF"/>
        </a:solidFill>
        <a:ln w="9525" cap="flat">
          <a:noFill/>
          <a:prstDash val="solid"/>
          <a:miter/>
        </a:ln>
      </xdr:spPr>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rgbClr val="000000"/>
              </a:solidFill>
              <a:latin typeface="Arial Nova"/>
            </a:defRPr>
          </a:lvl1pPr>
          <a:lvl2pPr marL="457200" algn="l" defTabSz="914400" rtl="0" eaLnBrk="1" latinLnBrk="0" hangingPunct="1">
            <a:defRPr sz="1800" kern="1200">
              <a:solidFill>
                <a:srgbClr val="000000"/>
              </a:solidFill>
              <a:latin typeface="Arial Nova"/>
            </a:defRPr>
          </a:lvl2pPr>
          <a:lvl3pPr marL="914400" algn="l" defTabSz="914400" rtl="0" eaLnBrk="1" latinLnBrk="0" hangingPunct="1">
            <a:defRPr sz="1800" kern="1200">
              <a:solidFill>
                <a:srgbClr val="000000"/>
              </a:solidFill>
              <a:latin typeface="Arial Nova"/>
            </a:defRPr>
          </a:lvl3pPr>
          <a:lvl4pPr marL="1371600" algn="l" defTabSz="914400" rtl="0" eaLnBrk="1" latinLnBrk="0" hangingPunct="1">
            <a:defRPr sz="1800" kern="1200">
              <a:solidFill>
                <a:srgbClr val="000000"/>
              </a:solidFill>
              <a:latin typeface="Arial Nova"/>
            </a:defRPr>
          </a:lvl4pPr>
          <a:lvl5pPr marL="1828800" algn="l" defTabSz="914400" rtl="0" eaLnBrk="1" latinLnBrk="0" hangingPunct="1">
            <a:defRPr sz="1800" kern="1200">
              <a:solidFill>
                <a:srgbClr val="000000"/>
              </a:solidFill>
              <a:latin typeface="Arial Nova"/>
            </a:defRPr>
          </a:lvl5pPr>
          <a:lvl6pPr marL="2286000" algn="l" defTabSz="914400" rtl="0" eaLnBrk="1" latinLnBrk="0" hangingPunct="1">
            <a:defRPr sz="1800" kern="1200">
              <a:solidFill>
                <a:srgbClr val="000000"/>
              </a:solidFill>
              <a:latin typeface="Arial Nova"/>
            </a:defRPr>
          </a:lvl6pPr>
          <a:lvl7pPr marL="2743200" algn="l" defTabSz="914400" rtl="0" eaLnBrk="1" latinLnBrk="0" hangingPunct="1">
            <a:defRPr sz="1800" kern="1200">
              <a:solidFill>
                <a:srgbClr val="000000"/>
              </a:solidFill>
              <a:latin typeface="Arial Nova"/>
            </a:defRPr>
          </a:lvl7pPr>
          <a:lvl8pPr marL="3200400" algn="l" defTabSz="914400" rtl="0" eaLnBrk="1" latinLnBrk="0" hangingPunct="1">
            <a:defRPr sz="1800" kern="1200">
              <a:solidFill>
                <a:srgbClr val="000000"/>
              </a:solidFill>
              <a:latin typeface="Arial Nova"/>
            </a:defRPr>
          </a:lvl8pPr>
          <a:lvl9pPr marL="3657600" algn="l" defTabSz="914400" rtl="0" eaLnBrk="1" latinLnBrk="0" hangingPunct="1">
            <a:defRPr sz="1800" kern="1200">
              <a:solidFill>
                <a:srgbClr val="000000"/>
              </a:solidFill>
              <a:latin typeface="Arial Nova"/>
            </a:defRPr>
          </a:lvl9pPr>
        </a:lstStyle>
        <a:p>
          <a:endParaRPr lang="en-US"/>
        </a:p>
      </xdr:txBody>
    </xdr:sp>
    <xdr:clientData/>
  </xdr:twoCellAnchor>
  <xdr:twoCellAnchor>
    <xdr:from>
      <xdr:col>74</xdr:col>
      <xdr:colOff>158621</xdr:colOff>
      <xdr:row>21</xdr:row>
      <xdr:rowOff>108482</xdr:rowOff>
    </xdr:from>
    <xdr:to>
      <xdr:col>75</xdr:col>
      <xdr:colOff>428221</xdr:colOff>
      <xdr:row>26</xdr:row>
      <xdr:rowOff>51557</xdr:rowOff>
    </xdr:to>
    <xdr:sp macro="" textlink="">
      <xdr:nvSpPr>
        <xdr:cNvPr id="33" name="Freeform: Shape 32">
          <a:extLst>
            <a:ext uri="{FF2B5EF4-FFF2-40B4-BE49-F238E27FC236}">
              <a16:creationId xmlns:a16="http://schemas.microsoft.com/office/drawing/2014/main" id="{BEA7C6E1-D9A2-43DC-847B-601FB1319666}"/>
            </a:ext>
          </a:extLst>
        </xdr:cNvPr>
        <xdr:cNvSpPr/>
      </xdr:nvSpPr>
      <xdr:spPr>
        <a:xfrm>
          <a:off x="42241976" y="3535577"/>
          <a:ext cx="879200" cy="891765"/>
        </a:xfrm>
        <a:custGeom>
          <a:avLst/>
          <a:gdLst>
            <a:gd name="connsiteX0" fmla="*/ 35274 w 881921"/>
            <a:gd name="connsiteY0" fmla="*/ 70566 h 881967"/>
            <a:gd name="connsiteX1" fmla="*/ 105818 w 881921"/>
            <a:gd name="connsiteY1" fmla="*/ 141110 h 881967"/>
            <a:gd name="connsiteX2" fmla="*/ 176362 w 881921"/>
            <a:gd name="connsiteY2" fmla="*/ 70566 h 881967"/>
            <a:gd name="connsiteX3" fmla="*/ 105818 w 881921"/>
            <a:gd name="connsiteY3" fmla="*/ 22 h 881967"/>
            <a:gd name="connsiteX4" fmla="*/ 35274 w 881921"/>
            <a:gd name="connsiteY4" fmla="*/ 70566 h 881967"/>
            <a:gd name="connsiteX5" fmla="*/ 141125 w 881921"/>
            <a:gd name="connsiteY5" fmla="*/ 70566 h 881967"/>
            <a:gd name="connsiteX6" fmla="*/ 105853 w 881921"/>
            <a:gd name="connsiteY6" fmla="*/ 105838 h 881967"/>
            <a:gd name="connsiteX7" fmla="*/ 70544 w 881921"/>
            <a:gd name="connsiteY7" fmla="*/ 70566 h 881967"/>
            <a:gd name="connsiteX8" fmla="*/ 105816 w 881921"/>
            <a:gd name="connsiteY8" fmla="*/ 35294 h 881967"/>
            <a:gd name="connsiteX9" fmla="*/ 141125 w 881921"/>
            <a:gd name="connsiteY9" fmla="*/ 70566 h 881967"/>
            <a:gd name="connsiteX10" fmla="*/ 3 w 881921"/>
            <a:gd name="connsiteY10" fmla="*/ 229329 h 881967"/>
            <a:gd name="connsiteX11" fmla="*/ 3 w 881921"/>
            <a:gd name="connsiteY11" fmla="*/ 211692 h 881967"/>
            <a:gd name="connsiteX12" fmla="*/ 52911 w 881921"/>
            <a:gd name="connsiteY12" fmla="*/ 158784 h 881967"/>
            <a:gd name="connsiteX13" fmla="*/ 70548 w 881921"/>
            <a:gd name="connsiteY13" fmla="*/ 158784 h 881967"/>
            <a:gd name="connsiteX14" fmla="*/ 83087 w 881921"/>
            <a:gd name="connsiteY14" fmla="*/ 163881 h 881967"/>
            <a:gd name="connsiteX15" fmla="*/ 105857 w 881921"/>
            <a:gd name="connsiteY15" fmla="*/ 186838 h 881967"/>
            <a:gd name="connsiteX16" fmla="*/ 128628 w 881921"/>
            <a:gd name="connsiteY16" fmla="*/ 164068 h 881967"/>
            <a:gd name="connsiteX17" fmla="*/ 141129 w 881921"/>
            <a:gd name="connsiteY17" fmla="*/ 158784 h 881967"/>
            <a:gd name="connsiteX18" fmla="*/ 158766 w 881921"/>
            <a:gd name="connsiteY18" fmla="*/ 158784 h 881967"/>
            <a:gd name="connsiteX19" fmla="*/ 211674 w 881921"/>
            <a:gd name="connsiteY19" fmla="*/ 211693 h 881967"/>
            <a:gd name="connsiteX20" fmla="*/ 211674 w 881921"/>
            <a:gd name="connsiteY20" fmla="*/ 229329 h 881967"/>
            <a:gd name="connsiteX21" fmla="*/ 194038 w 881921"/>
            <a:gd name="connsiteY21" fmla="*/ 246966 h 881967"/>
            <a:gd name="connsiteX22" fmla="*/ 176401 w 881921"/>
            <a:gd name="connsiteY22" fmla="*/ 229329 h 881967"/>
            <a:gd name="connsiteX23" fmla="*/ 176401 w 881921"/>
            <a:gd name="connsiteY23" fmla="*/ 211693 h 881967"/>
            <a:gd name="connsiteX24" fmla="*/ 158765 w 881921"/>
            <a:gd name="connsiteY24" fmla="*/ 194056 h 881967"/>
            <a:gd name="connsiteX25" fmla="*/ 148346 w 881921"/>
            <a:gd name="connsiteY25" fmla="*/ 194056 h 881967"/>
            <a:gd name="connsiteX26" fmla="*/ 118171 w 881921"/>
            <a:gd name="connsiteY26" fmla="*/ 224232 h 881967"/>
            <a:gd name="connsiteX27" fmla="*/ 93316 w 881921"/>
            <a:gd name="connsiteY27" fmla="*/ 224232 h 881967"/>
            <a:gd name="connsiteX28" fmla="*/ 63328 w 881921"/>
            <a:gd name="connsiteY28" fmla="*/ 194056 h 881967"/>
            <a:gd name="connsiteX29" fmla="*/ 52909 w 881921"/>
            <a:gd name="connsiteY29" fmla="*/ 194056 h 881967"/>
            <a:gd name="connsiteX30" fmla="*/ 35273 w 881921"/>
            <a:gd name="connsiteY30" fmla="*/ 211693 h 881967"/>
            <a:gd name="connsiteX31" fmla="*/ 35273 w 881921"/>
            <a:gd name="connsiteY31" fmla="*/ 229329 h 881967"/>
            <a:gd name="connsiteX32" fmla="*/ 17636 w 881921"/>
            <a:gd name="connsiteY32" fmla="*/ 246966 h 881967"/>
            <a:gd name="connsiteX33" fmla="*/ 0 w 881921"/>
            <a:gd name="connsiteY33" fmla="*/ 229329 h 881967"/>
            <a:gd name="connsiteX34" fmla="*/ 105854 w 881921"/>
            <a:gd name="connsiteY34" fmla="*/ 317509 h 881967"/>
            <a:gd name="connsiteX35" fmla="*/ 35310 w 881921"/>
            <a:gd name="connsiteY35" fmla="*/ 388053 h 881967"/>
            <a:gd name="connsiteX36" fmla="*/ 105854 w 881921"/>
            <a:gd name="connsiteY36" fmla="*/ 458597 h 881967"/>
            <a:gd name="connsiteX37" fmla="*/ 176398 w 881921"/>
            <a:gd name="connsiteY37" fmla="*/ 388053 h 881967"/>
            <a:gd name="connsiteX38" fmla="*/ 105854 w 881921"/>
            <a:gd name="connsiteY38" fmla="*/ 317509 h 881967"/>
            <a:gd name="connsiteX39" fmla="*/ 105854 w 881921"/>
            <a:gd name="connsiteY39" fmla="*/ 423361 h 881967"/>
            <a:gd name="connsiteX40" fmla="*/ 70582 w 881921"/>
            <a:gd name="connsiteY40" fmla="*/ 388089 h 881967"/>
            <a:gd name="connsiteX41" fmla="*/ 105854 w 881921"/>
            <a:gd name="connsiteY41" fmla="*/ 352816 h 881967"/>
            <a:gd name="connsiteX42" fmla="*/ 141126 w 881921"/>
            <a:gd name="connsiteY42" fmla="*/ 388089 h 881967"/>
            <a:gd name="connsiteX43" fmla="*/ 105854 w 881921"/>
            <a:gd name="connsiteY43" fmla="*/ 423361 h 881967"/>
            <a:gd name="connsiteX44" fmla="*/ 3 w 881921"/>
            <a:gd name="connsiteY44" fmla="*/ 546814 h 881967"/>
            <a:gd name="connsiteX45" fmla="*/ 3 w 881921"/>
            <a:gd name="connsiteY45" fmla="*/ 529178 h 881967"/>
            <a:gd name="connsiteX46" fmla="*/ 52911 w 881921"/>
            <a:gd name="connsiteY46" fmla="*/ 476269 h 881967"/>
            <a:gd name="connsiteX47" fmla="*/ 70548 w 881921"/>
            <a:gd name="connsiteY47" fmla="*/ 476269 h 881967"/>
            <a:gd name="connsiteX48" fmla="*/ 83087 w 881921"/>
            <a:gd name="connsiteY48" fmla="*/ 481366 h 881967"/>
            <a:gd name="connsiteX49" fmla="*/ 105857 w 881921"/>
            <a:gd name="connsiteY49" fmla="*/ 504324 h 881967"/>
            <a:gd name="connsiteX50" fmla="*/ 128628 w 881921"/>
            <a:gd name="connsiteY50" fmla="*/ 481553 h 881967"/>
            <a:gd name="connsiteX51" fmla="*/ 141129 w 881921"/>
            <a:gd name="connsiteY51" fmla="*/ 476270 h 881967"/>
            <a:gd name="connsiteX52" fmla="*/ 158766 w 881921"/>
            <a:gd name="connsiteY52" fmla="*/ 476270 h 881967"/>
            <a:gd name="connsiteX53" fmla="*/ 211674 w 881921"/>
            <a:gd name="connsiteY53" fmla="*/ 529178 h 881967"/>
            <a:gd name="connsiteX54" fmla="*/ 211674 w 881921"/>
            <a:gd name="connsiteY54" fmla="*/ 546815 h 881967"/>
            <a:gd name="connsiteX55" fmla="*/ 194038 w 881921"/>
            <a:gd name="connsiteY55" fmla="*/ 564451 h 881967"/>
            <a:gd name="connsiteX56" fmla="*/ 176401 w 881921"/>
            <a:gd name="connsiteY56" fmla="*/ 546815 h 881967"/>
            <a:gd name="connsiteX57" fmla="*/ 176401 w 881921"/>
            <a:gd name="connsiteY57" fmla="*/ 529178 h 881967"/>
            <a:gd name="connsiteX58" fmla="*/ 158765 w 881921"/>
            <a:gd name="connsiteY58" fmla="*/ 511542 h 881967"/>
            <a:gd name="connsiteX59" fmla="*/ 148346 w 881921"/>
            <a:gd name="connsiteY59" fmla="*/ 511542 h 881967"/>
            <a:gd name="connsiteX60" fmla="*/ 118171 w 881921"/>
            <a:gd name="connsiteY60" fmla="*/ 541717 h 881967"/>
            <a:gd name="connsiteX61" fmla="*/ 93316 w 881921"/>
            <a:gd name="connsiteY61" fmla="*/ 541717 h 881967"/>
            <a:gd name="connsiteX62" fmla="*/ 63328 w 881921"/>
            <a:gd name="connsiteY62" fmla="*/ 511542 h 881967"/>
            <a:gd name="connsiteX63" fmla="*/ 52909 w 881921"/>
            <a:gd name="connsiteY63" fmla="*/ 511542 h 881967"/>
            <a:gd name="connsiteX64" fmla="*/ 35273 w 881921"/>
            <a:gd name="connsiteY64" fmla="*/ 529178 h 881967"/>
            <a:gd name="connsiteX65" fmla="*/ 35273 w 881921"/>
            <a:gd name="connsiteY65" fmla="*/ 546815 h 881967"/>
            <a:gd name="connsiteX66" fmla="*/ 17636 w 881921"/>
            <a:gd name="connsiteY66" fmla="*/ 564451 h 881967"/>
            <a:gd name="connsiteX67" fmla="*/ 0 w 881921"/>
            <a:gd name="connsiteY67" fmla="*/ 546815 h 881967"/>
            <a:gd name="connsiteX68" fmla="*/ 105854 w 881921"/>
            <a:gd name="connsiteY68" fmla="*/ 635032 h 881967"/>
            <a:gd name="connsiteX69" fmla="*/ 35310 w 881921"/>
            <a:gd name="connsiteY69" fmla="*/ 705576 h 881967"/>
            <a:gd name="connsiteX70" fmla="*/ 105854 w 881921"/>
            <a:gd name="connsiteY70" fmla="*/ 776120 h 881967"/>
            <a:gd name="connsiteX71" fmla="*/ 176398 w 881921"/>
            <a:gd name="connsiteY71" fmla="*/ 705576 h 881967"/>
            <a:gd name="connsiteX72" fmla="*/ 105854 w 881921"/>
            <a:gd name="connsiteY72" fmla="*/ 635032 h 881967"/>
            <a:gd name="connsiteX73" fmla="*/ 105854 w 881921"/>
            <a:gd name="connsiteY73" fmla="*/ 740845 h 881967"/>
            <a:gd name="connsiteX74" fmla="*/ 70582 w 881921"/>
            <a:gd name="connsiteY74" fmla="*/ 705573 h 881967"/>
            <a:gd name="connsiteX75" fmla="*/ 105854 w 881921"/>
            <a:gd name="connsiteY75" fmla="*/ 670301 h 881967"/>
            <a:gd name="connsiteX76" fmla="*/ 141126 w 881921"/>
            <a:gd name="connsiteY76" fmla="*/ 705573 h 881967"/>
            <a:gd name="connsiteX77" fmla="*/ 105854 w 881921"/>
            <a:gd name="connsiteY77" fmla="*/ 740845 h 881967"/>
            <a:gd name="connsiteX78" fmla="*/ 17636 w 881921"/>
            <a:gd name="connsiteY78" fmla="*/ 881967 h 881967"/>
            <a:gd name="connsiteX79" fmla="*/ 0 w 881921"/>
            <a:gd name="connsiteY79" fmla="*/ 864331 h 881967"/>
            <a:gd name="connsiteX80" fmla="*/ 0 w 881921"/>
            <a:gd name="connsiteY80" fmla="*/ 846694 h 881967"/>
            <a:gd name="connsiteX81" fmla="*/ 52909 w 881921"/>
            <a:gd name="connsiteY81" fmla="*/ 793786 h 881967"/>
            <a:gd name="connsiteX82" fmla="*/ 70545 w 881921"/>
            <a:gd name="connsiteY82" fmla="*/ 793786 h 881967"/>
            <a:gd name="connsiteX83" fmla="*/ 83084 w 881921"/>
            <a:gd name="connsiteY83" fmla="*/ 798883 h 881967"/>
            <a:gd name="connsiteX84" fmla="*/ 105854 w 881921"/>
            <a:gd name="connsiteY84" fmla="*/ 821802 h 881967"/>
            <a:gd name="connsiteX85" fmla="*/ 128625 w 881921"/>
            <a:gd name="connsiteY85" fmla="*/ 799032 h 881967"/>
            <a:gd name="connsiteX86" fmla="*/ 141126 w 881921"/>
            <a:gd name="connsiteY86" fmla="*/ 793748 h 881967"/>
            <a:gd name="connsiteX87" fmla="*/ 158763 w 881921"/>
            <a:gd name="connsiteY87" fmla="*/ 793748 h 881967"/>
            <a:gd name="connsiteX88" fmla="*/ 211671 w 881921"/>
            <a:gd name="connsiteY88" fmla="*/ 846657 h 881967"/>
            <a:gd name="connsiteX89" fmla="*/ 211671 w 881921"/>
            <a:gd name="connsiteY89" fmla="*/ 864294 h 881967"/>
            <a:gd name="connsiteX90" fmla="*/ 194035 w 881921"/>
            <a:gd name="connsiteY90" fmla="*/ 881930 h 881967"/>
            <a:gd name="connsiteX91" fmla="*/ 176398 w 881921"/>
            <a:gd name="connsiteY91" fmla="*/ 864294 h 881967"/>
            <a:gd name="connsiteX92" fmla="*/ 176398 w 881921"/>
            <a:gd name="connsiteY92" fmla="*/ 846657 h 881967"/>
            <a:gd name="connsiteX93" fmla="*/ 158762 w 881921"/>
            <a:gd name="connsiteY93" fmla="*/ 829021 h 881967"/>
            <a:gd name="connsiteX94" fmla="*/ 148343 w 881921"/>
            <a:gd name="connsiteY94" fmla="*/ 829021 h 881967"/>
            <a:gd name="connsiteX95" fmla="*/ 118168 w 881921"/>
            <a:gd name="connsiteY95" fmla="*/ 859196 h 881967"/>
            <a:gd name="connsiteX96" fmla="*/ 93314 w 881921"/>
            <a:gd name="connsiteY96" fmla="*/ 859196 h 881967"/>
            <a:gd name="connsiteX97" fmla="*/ 63325 w 881921"/>
            <a:gd name="connsiteY97" fmla="*/ 829058 h 881967"/>
            <a:gd name="connsiteX98" fmla="*/ 52907 w 881921"/>
            <a:gd name="connsiteY98" fmla="*/ 829058 h 881967"/>
            <a:gd name="connsiteX99" fmla="*/ 35270 w 881921"/>
            <a:gd name="connsiteY99" fmla="*/ 846694 h 881967"/>
            <a:gd name="connsiteX100" fmla="*/ 35270 w 881921"/>
            <a:gd name="connsiteY100" fmla="*/ 864331 h 881967"/>
            <a:gd name="connsiteX101" fmla="*/ 17634 w 881921"/>
            <a:gd name="connsiteY101" fmla="*/ 881967 h 881967"/>
            <a:gd name="connsiteX102" fmla="*/ 864323 w 881921"/>
            <a:gd name="connsiteY102" fmla="*/ 352806 h 881967"/>
            <a:gd name="connsiteX103" fmla="*/ 282222 w 881921"/>
            <a:gd name="connsiteY103" fmla="*/ 352806 h 881967"/>
            <a:gd name="connsiteX104" fmla="*/ 282222 w 881921"/>
            <a:gd name="connsiteY104" fmla="*/ 335170 h 881967"/>
            <a:gd name="connsiteX105" fmla="*/ 264585 w 881921"/>
            <a:gd name="connsiteY105" fmla="*/ 317533 h 881967"/>
            <a:gd name="connsiteX106" fmla="*/ 246949 w 881921"/>
            <a:gd name="connsiteY106" fmla="*/ 335170 h 881967"/>
            <a:gd name="connsiteX107" fmla="*/ 246949 w 881921"/>
            <a:gd name="connsiteY107" fmla="*/ 546844 h 881967"/>
            <a:gd name="connsiteX108" fmla="*/ 264585 w 881921"/>
            <a:gd name="connsiteY108" fmla="*/ 564480 h 881967"/>
            <a:gd name="connsiteX109" fmla="*/ 282222 w 881921"/>
            <a:gd name="connsiteY109" fmla="*/ 546844 h 881967"/>
            <a:gd name="connsiteX110" fmla="*/ 282222 w 881921"/>
            <a:gd name="connsiteY110" fmla="*/ 529207 h 881967"/>
            <a:gd name="connsiteX111" fmla="*/ 864285 w 881921"/>
            <a:gd name="connsiteY111" fmla="*/ 529207 h 881967"/>
            <a:gd name="connsiteX112" fmla="*/ 881922 w 881921"/>
            <a:gd name="connsiteY112" fmla="*/ 511571 h 881967"/>
            <a:gd name="connsiteX113" fmla="*/ 881922 w 881921"/>
            <a:gd name="connsiteY113" fmla="*/ 370448 h 881967"/>
            <a:gd name="connsiteX114" fmla="*/ 864322 w 881921"/>
            <a:gd name="connsiteY114" fmla="*/ 352812 h 881967"/>
            <a:gd name="connsiteX115" fmla="*/ 846687 w 881921"/>
            <a:gd name="connsiteY115" fmla="*/ 493890 h 881967"/>
            <a:gd name="connsiteX116" fmla="*/ 282216 w 881921"/>
            <a:gd name="connsiteY116" fmla="*/ 493890 h 881967"/>
            <a:gd name="connsiteX117" fmla="*/ 282216 w 881921"/>
            <a:gd name="connsiteY117" fmla="*/ 388077 h 881967"/>
            <a:gd name="connsiteX118" fmla="*/ 846649 w 881921"/>
            <a:gd name="connsiteY118" fmla="*/ 388077 h 881967"/>
            <a:gd name="connsiteX119" fmla="*/ 264585 w 881921"/>
            <a:gd name="connsiteY119" fmla="*/ 0 h 881967"/>
            <a:gd name="connsiteX120" fmla="*/ 246949 w 881921"/>
            <a:gd name="connsiteY120" fmla="*/ 17636 h 881967"/>
            <a:gd name="connsiteX121" fmla="*/ 246949 w 881921"/>
            <a:gd name="connsiteY121" fmla="*/ 229311 h 881967"/>
            <a:gd name="connsiteX122" fmla="*/ 264585 w 881921"/>
            <a:gd name="connsiteY122" fmla="*/ 246947 h 881967"/>
            <a:gd name="connsiteX123" fmla="*/ 282222 w 881921"/>
            <a:gd name="connsiteY123" fmla="*/ 229311 h 881967"/>
            <a:gd name="connsiteX124" fmla="*/ 282222 w 881921"/>
            <a:gd name="connsiteY124" fmla="*/ 211674 h 881967"/>
            <a:gd name="connsiteX125" fmla="*/ 617350 w 881921"/>
            <a:gd name="connsiteY125" fmla="*/ 211674 h 881967"/>
            <a:gd name="connsiteX126" fmla="*/ 634986 w 881921"/>
            <a:gd name="connsiteY126" fmla="*/ 194038 h 881967"/>
            <a:gd name="connsiteX127" fmla="*/ 635023 w 881921"/>
            <a:gd name="connsiteY127" fmla="*/ 52915 h 881967"/>
            <a:gd name="connsiteX128" fmla="*/ 617387 w 881921"/>
            <a:gd name="connsiteY128" fmla="*/ 35279 h 881967"/>
            <a:gd name="connsiteX129" fmla="*/ 282221 w 881921"/>
            <a:gd name="connsiteY129" fmla="*/ 35279 h 881967"/>
            <a:gd name="connsiteX130" fmla="*/ 282221 w 881921"/>
            <a:gd name="connsiteY130" fmla="*/ 17642 h 881967"/>
            <a:gd name="connsiteX131" fmla="*/ 264585 w 881921"/>
            <a:gd name="connsiteY131" fmla="*/ 6 h 881967"/>
            <a:gd name="connsiteX132" fmla="*/ 599751 w 881921"/>
            <a:gd name="connsiteY132" fmla="*/ 70544 h 881967"/>
            <a:gd name="connsiteX133" fmla="*/ 599751 w 881921"/>
            <a:gd name="connsiteY133" fmla="*/ 176357 h 881967"/>
            <a:gd name="connsiteX134" fmla="*/ 282226 w 881921"/>
            <a:gd name="connsiteY134" fmla="*/ 176394 h 881967"/>
            <a:gd name="connsiteX135" fmla="*/ 282226 w 881921"/>
            <a:gd name="connsiteY135" fmla="*/ 70543 h 881967"/>
            <a:gd name="connsiteX136" fmla="*/ 264585 w 881921"/>
            <a:gd name="connsiteY136" fmla="*/ 635015 h 881967"/>
            <a:gd name="connsiteX137" fmla="*/ 246949 w 881921"/>
            <a:gd name="connsiteY137" fmla="*/ 652651 h 881967"/>
            <a:gd name="connsiteX138" fmla="*/ 246949 w 881921"/>
            <a:gd name="connsiteY138" fmla="*/ 864325 h 881967"/>
            <a:gd name="connsiteX139" fmla="*/ 264585 w 881921"/>
            <a:gd name="connsiteY139" fmla="*/ 881962 h 881967"/>
            <a:gd name="connsiteX140" fmla="*/ 282222 w 881921"/>
            <a:gd name="connsiteY140" fmla="*/ 864325 h 881967"/>
            <a:gd name="connsiteX141" fmla="*/ 282222 w 881921"/>
            <a:gd name="connsiteY141" fmla="*/ 846689 h 881967"/>
            <a:gd name="connsiteX142" fmla="*/ 723201 w 881921"/>
            <a:gd name="connsiteY142" fmla="*/ 846689 h 881967"/>
            <a:gd name="connsiteX143" fmla="*/ 740837 w 881921"/>
            <a:gd name="connsiteY143" fmla="*/ 829052 h 881967"/>
            <a:gd name="connsiteX144" fmla="*/ 740837 w 881921"/>
            <a:gd name="connsiteY144" fmla="*/ 687930 h 881967"/>
            <a:gd name="connsiteX145" fmla="*/ 723201 w 881921"/>
            <a:gd name="connsiteY145" fmla="*/ 670293 h 881967"/>
            <a:gd name="connsiteX146" fmla="*/ 282222 w 881921"/>
            <a:gd name="connsiteY146" fmla="*/ 670293 h 881967"/>
            <a:gd name="connsiteX147" fmla="*/ 282222 w 881921"/>
            <a:gd name="connsiteY147" fmla="*/ 652657 h 881967"/>
            <a:gd name="connsiteX148" fmla="*/ 264585 w 881921"/>
            <a:gd name="connsiteY148" fmla="*/ 635020 h 881967"/>
            <a:gd name="connsiteX149" fmla="*/ 705564 w 881921"/>
            <a:gd name="connsiteY149" fmla="*/ 705559 h 881967"/>
            <a:gd name="connsiteX150" fmla="*/ 705564 w 881921"/>
            <a:gd name="connsiteY150" fmla="*/ 811372 h 881967"/>
            <a:gd name="connsiteX151" fmla="*/ 282226 w 881921"/>
            <a:gd name="connsiteY151" fmla="*/ 811409 h 881967"/>
            <a:gd name="connsiteX152" fmla="*/ 282226 w 881921"/>
            <a:gd name="connsiteY152" fmla="*/ 705596 h 88196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 ang="0">
              <a:pos x="connsiteX58" y="connsiteY58"/>
            </a:cxn>
            <a:cxn ang="0">
              <a:pos x="connsiteX59" y="connsiteY59"/>
            </a:cxn>
            <a:cxn ang="0">
              <a:pos x="connsiteX60" y="connsiteY60"/>
            </a:cxn>
            <a:cxn ang="0">
              <a:pos x="connsiteX61" y="connsiteY61"/>
            </a:cxn>
            <a:cxn ang="0">
              <a:pos x="connsiteX62" y="connsiteY62"/>
            </a:cxn>
            <a:cxn ang="0">
              <a:pos x="connsiteX63" y="connsiteY63"/>
            </a:cxn>
            <a:cxn ang="0">
              <a:pos x="connsiteX64" y="connsiteY64"/>
            </a:cxn>
            <a:cxn ang="0">
              <a:pos x="connsiteX65" y="connsiteY65"/>
            </a:cxn>
            <a:cxn ang="0">
              <a:pos x="connsiteX66" y="connsiteY66"/>
            </a:cxn>
            <a:cxn ang="0">
              <a:pos x="connsiteX67" y="connsiteY67"/>
            </a:cxn>
            <a:cxn ang="0">
              <a:pos x="connsiteX68" y="connsiteY68"/>
            </a:cxn>
            <a:cxn ang="0">
              <a:pos x="connsiteX69" y="connsiteY69"/>
            </a:cxn>
            <a:cxn ang="0">
              <a:pos x="connsiteX70" y="connsiteY70"/>
            </a:cxn>
            <a:cxn ang="0">
              <a:pos x="connsiteX71" y="connsiteY71"/>
            </a:cxn>
            <a:cxn ang="0">
              <a:pos x="connsiteX72" y="connsiteY72"/>
            </a:cxn>
            <a:cxn ang="0">
              <a:pos x="connsiteX73" y="connsiteY73"/>
            </a:cxn>
            <a:cxn ang="0">
              <a:pos x="connsiteX74" y="connsiteY74"/>
            </a:cxn>
            <a:cxn ang="0">
              <a:pos x="connsiteX75" y="connsiteY75"/>
            </a:cxn>
            <a:cxn ang="0">
              <a:pos x="connsiteX76" y="connsiteY76"/>
            </a:cxn>
            <a:cxn ang="0">
              <a:pos x="connsiteX77" y="connsiteY77"/>
            </a:cxn>
            <a:cxn ang="0">
              <a:pos x="connsiteX78" y="connsiteY78"/>
            </a:cxn>
            <a:cxn ang="0">
              <a:pos x="connsiteX79" y="connsiteY79"/>
            </a:cxn>
            <a:cxn ang="0">
              <a:pos x="connsiteX80" y="connsiteY80"/>
            </a:cxn>
            <a:cxn ang="0">
              <a:pos x="connsiteX81" y="connsiteY81"/>
            </a:cxn>
            <a:cxn ang="0">
              <a:pos x="connsiteX82" y="connsiteY82"/>
            </a:cxn>
            <a:cxn ang="0">
              <a:pos x="connsiteX83" y="connsiteY83"/>
            </a:cxn>
            <a:cxn ang="0">
              <a:pos x="connsiteX84" y="connsiteY84"/>
            </a:cxn>
            <a:cxn ang="0">
              <a:pos x="connsiteX85" y="connsiteY85"/>
            </a:cxn>
            <a:cxn ang="0">
              <a:pos x="connsiteX86" y="connsiteY86"/>
            </a:cxn>
            <a:cxn ang="0">
              <a:pos x="connsiteX87" y="connsiteY87"/>
            </a:cxn>
            <a:cxn ang="0">
              <a:pos x="connsiteX88" y="connsiteY88"/>
            </a:cxn>
            <a:cxn ang="0">
              <a:pos x="connsiteX89" y="connsiteY89"/>
            </a:cxn>
            <a:cxn ang="0">
              <a:pos x="connsiteX90" y="connsiteY90"/>
            </a:cxn>
            <a:cxn ang="0">
              <a:pos x="connsiteX91" y="connsiteY91"/>
            </a:cxn>
            <a:cxn ang="0">
              <a:pos x="connsiteX92" y="connsiteY92"/>
            </a:cxn>
            <a:cxn ang="0">
              <a:pos x="connsiteX93" y="connsiteY93"/>
            </a:cxn>
            <a:cxn ang="0">
              <a:pos x="connsiteX94" y="connsiteY94"/>
            </a:cxn>
            <a:cxn ang="0">
              <a:pos x="connsiteX95" y="connsiteY95"/>
            </a:cxn>
            <a:cxn ang="0">
              <a:pos x="connsiteX96" y="connsiteY96"/>
            </a:cxn>
            <a:cxn ang="0">
              <a:pos x="connsiteX97" y="connsiteY97"/>
            </a:cxn>
            <a:cxn ang="0">
              <a:pos x="connsiteX98" y="connsiteY98"/>
            </a:cxn>
            <a:cxn ang="0">
              <a:pos x="connsiteX99" y="connsiteY99"/>
            </a:cxn>
            <a:cxn ang="0">
              <a:pos x="connsiteX100" y="connsiteY100"/>
            </a:cxn>
            <a:cxn ang="0">
              <a:pos x="connsiteX101" y="connsiteY101"/>
            </a:cxn>
            <a:cxn ang="0">
              <a:pos x="connsiteX102" y="connsiteY102"/>
            </a:cxn>
            <a:cxn ang="0">
              <a:pos x="connsiteX103" y="connsiteY103"/>
            </a:cxn>
            <a:cxn ang="0">
              <a:pos x="connsiteX104" y="connsiteY104"/>
            </a:cxn>
            <a:cxn ang="0">
              <a:pos x="connsiteX105" y="connsiteY105"/>
            </a:cxn>
            <a:cxn ang="0">
              <a:pos x="connsiteX106" y="connsiteY106"/>
            </a:cxn>
            <a:cxn ang="0">
              <a:pos x="connsiteX107" y="connsiteY107"/>
            </a:cxn>
            <a:cxn ang="0">
              <a:pos x="connsiteX108" y="connsiteY108"/>
            </a:cxn>
            <a:cxn ang="0">
              <a:pos x="connsiteX109" y="connsiteY109"/>
            </a:cxn>
            <a:cxn ang="0">
              <a:pos x="connsiteX110" y="connsiteY110"/>
            </a:cxn>
            <a:cxn ang="0">
              <a:pos x="connsiteX111" y="connsiteY111"/>
            </a:cxn>
            <a:cxn ang="0">
              <a:pos x="connsiteX112" y="connsiteY112"/>
            </a:cxn>
            <a:cxn ang="0">
              <a:pos x="connsiteX113" y="connsiteY113"/>
            </a:cxn>
            <a:cxn ang="0">
              <a:pos x="connsiteX114" y="connsiteY114"/>
            </a:cxn>
            <a:cxn ang="0">
              <a:pos x="connsiteX115" y="connsiteY115"/>
            </a:cxn>
            <a:cxn ang="0">
              <a:pos x="connsiteX116" y="connsiteY116"/>
            </a:cxn>
            <a:cxn ang="0">
              <a:pos x="connsiteX117" y="connsiteY117"/>
            </a:cxn>
            <a:cxn ang="0">
              <a:pos x="connsiteX118" y="connsiteY118"/>
            </a:cxn>
            <a:cxn ang="0">
              <a:pos x="connsiteX119" y="connsiteY119"/>
            </a:cxn>
            <a:cxn ang="0">
              <a:pos x="connsiteX120" y="connsiteY120"/>
            </a:cxn>
            <a:cxn ang="0">
              <a:pos x="connsiteX121" y="connsiteY121"/>
            </a:cxn>
            <a:cxn ang="0">
              <a:pos x="connsiteX122" y="connsiteY122"/>
            </a:cxn>
            <a:cxn ang="0">
              <a:pos x="connsiteX123" y="connsiteY123"/>
            </a:cxn>
            <a:cxn ang="0">
              <a:pos x="connsiteX124" y="connsiteY124"/>
            </a:cxn>
            <a:cxn ang="0">
              <a:pos x="connsiteX125" y="connsiteY125"/>
            </a:cxn>
            <a:cxn ang="0">
              <a:pos x="connsiteX126" y="connsiteY126"/>
            </a:cxn>
            <a:cxn ang="0">
              <a:pos x="connsiteX127" y="connsiteY127"/>
            </a:cxn>
            <a:cxn ang="0">
              <a:pos x="connsiteX128" y="connsiteY128"/>
            </a:cxn>
            <a:cxn ang="0">
              <a:pos x="connsiteX129" y="connsiteY129"/>
            </a:cxn>
            <a:cxn ang="0">
              <a:pos x="connsiteX130" y="connsiteY130"/>
            </a:cxn>
            <a:cxn ang="0">
              <a:pos x="connsiteX131" y="connsiteY131"/>
            </a:cxn>
            <a:cxn ang="0">
              <a:pos x="connsiteX132" y="connsiteY132"/>
            </a:cxn>
            <a:cxn ang="0">
              <a:pos x="connsiteX133" y="connsiteY133"/>
            </a:cxn>
            <a:cxn ang="0">
              <a:pos x="connsiteX134" y="connsiteY134"/>
            </a:cxn>
            <a:cxn ang="0">
              <a:pos x="connsiteX135" y="connsiteY135"/>
            </a:cxn>
            <a:cxn ang="0">
              <a:pos x="connsiteX136" y="connsiteY136"/>
            </a:cxn>
            <a:cxn ang="0">
              <a:pos x="connsiteX137" y="connsiteY137"/>
            </a:cxn>
            <a:cxn ang="0">
              <a:pos x="connsiteX138" y="connsiteY138"/>
            </a:cxn>
            <a:cxn ang="0">
              <a:pos x="connsiteX139" y="connsiteY139"/>
            </a:cxn>
            <a:cxn ang="0">
              <a:pos x="connsiteX140" y="connsiteY140"/>
            </a:cxn>
            <a:cxn ang="0">
              <a:pos x="connsiteX141" y="connsiteY141"/>
            </a:cxn>
            <a:cxn ang="0">
              <a:pos x="connsiteX142" y="connsiteY142"/>
            </a:cxn>
            <a:cxn ang="0">
              <a:pos x="connsiteX143" y="connsiteY143"/>
            </a:cxn>
            <a:cxn ang="0">
              <a:pos x="connsiteX144" y="connsiteY144"/>
            </a:cxn>
            <a:cxn ang="0">
              <a:pos x="connsiteX145" y="connsiteY145"/>
            </a:cxn>
            <a:cxn ang="0">
              <a:pos x="connsiteX146" y="connsiteY146"/>
            </a:cxn>
            <a:cxn ang="0">
              <a:pos x="connsiteX147" y="connsiteY147"/>
            </a:cxn>
            <a:cxn ang="0">
              <a:pos x="connsiteX148" y="connsiteY148"/>
            </a:cxn>
            <a:cxn ang="0">
              <a:pos x="connsiteX149" y="connsiteY149"/>
            </a:cxn>
            <a:cxn ang="0">
              <a:pos x="connsiteX150" y="connsiteY150"/>
            </a:cxn>
            <a:cxn ang="0">
              <a:pos x="connsiteX151" y="connsiteY151"/>
            </a:cxn>
            <a:cxn ang="0">
              <a:pos x="connsiteX152" y="connsiteY152"/>
            </a:cxn>
          </a:cxnLst>
          <a:rect l="l" t="t" r="r" b="b"/>
          <a:pathLst>
            <a:path w="881921" h="881967">
              <a:moveTo>
                <a:pt x="35274" y="70566"/>
              </a:moveTo>
              <a:cubicBezTo>
                <a:pt x="35274" y="109559"/>
                <a:pt x="66863" y="141110"/>
                <a:pt x="105818" y="141110"/>
              </a:cubicBezTo>
              <a:cubicBezTo>
                <a:pt x="144811" y="141110"/>
                <a:pt x="176362" y="109521"/>
                <a:pt x="176362" y="70566"/>
              </a:cubicBezTo>
              <a:cubicBezTo>
                <a:pt x="176362" y="31573"/>
                <a:pt x="144773" y="22"/>
                <a:pt x="105818" y="22"/>
              </a:cubicBezTo>
              <a:cubicBezTo>
                <a:pt x="66863" y="22"/>
                <a:pt x="35274" y="31611"/>
                <a:pt x="35274" y="70566"/>
              </a:cubicBezTo>
              <a:close/>
              <a:moveTo>
                <a:pt x="141125" y="70566"/>
              </a:moveTo>
              <a:cubicBezTo>
                <a:pt x="141125" y="89951"/>
                <a:pt x="125238" y="105838"/>
                <a:pt x="105853" y="105838"/>
              </a:cubicBezTo>
              <a:cubicBezTo>
                <a:pt x="86431" y="105875"/>
                <a:pt x="70544" y="89987"/>
                <a:pt x="70544" y="70566"/>
              </a:cubicBezTo>
              <a:cubicBezTo>
                <a:pt x="70544" y="51181"/>
                <a:pt x="86432" y="35294"/>
                <a:pt x="105816" y="35294"/>
              </a:cubicBezTo>
              <a:cubicBezTo>
                <a:pt x="125239" y="35294"/>
                <a:pt x="141125" y="51182"/>
                <a:pt x="141125" y="70566"/>
              </a:cubicBezTo>
              <a:close/>
              <a:moveTo>
                <a:pt x="3" y="229329"/>
              </a:moveTo>
              <a:lnTo>
                <a:pt x="3" y="211692"/>
              </a:lnTo>
              <a:cubicBezTo>
                <a:pt x="3" y="182596"/>
                <a:pt x="23815" y="158784"/>
                <a:pt x="52911" y="158784"/>
              </a:cubicBezTo>
              <a:lnTo>
                <a:pt x="70548" y="158784"/>
              </a:lnTo>
              <a:cubicBezTo>
                <a:pt x="75310" y="158784"/>
                <a:pt x="79738" y="160718"/>
                <a:pt x="83087" y="163881"/>
              </a:cubicBezTo>
              <a:lnTo>
                <a:pt x="105857" y="186838"/>
              </a:lnTo>
              <a:lnTo>
                <a:pt x="128628" y="164068"/>
              </a:lnTo>
              <a:cubicBezTo>
                <a:pt x="131939" y="160719"/>
                <a:pt x="136367" y="158784"/>
                <a:pt x="141129" y="158784"/>
              </a:cubicBezTo>
              <a:lnTo>
                <a:pt x="158766" y="158784"/>
              </a:lnTo>
              <a:cubicBezTo>
                <a:pt x="187862" y="158784"/>
                <a:pt x="211674" y="182597"/>
                <a:pt x="211674" y="211693"/>
              </a:cubicBezTo>
              <a:lnTo>
                <a:pt x="211674" y="229329"/>
              </a:lnTo>
              <a:cubicBezTo>
                <a:pt x="211674" y="239040"/>
                <a:pt x="203749" y="246966"/>
                <a:pt x="194038" y="246966"/>
              </a:cubicBezTo>
              <a:cubicBezTo>
                <a:pt x="184326" y="246966"/>
                <a:pt x="176401" y="239041"/>
                <a:pt x="176401" y="229329"/>
              </a:cubicBezTo>
              <a:lnTo>
                <a:pt x="176401" y="211693"/>
              </a:lnTo>
              <a:cubicBezTo>
                <a:pt x="176401" y="201982"/>
                <a:pt x="168476" y="194056"/>
                <a:pt x="158765" y="194056"/>
              </a:cubicBezTo>
              <a:lnTo>
                <a:pt x="148346" y="194056"/>
              </a:lnTo>
              <a:lnTo>
                <a:pt x="118171" y="224232"/>
              </a:lnTo>
              <a:cubicBezTo>
                <a:pt x="111288" y="231115"/>
                <a:pt x="100163" y="231115"/>
                <a:pt x="93316" y="224232"/>
              </a:cubicBezTo>
              <a:lnTo>
                <a:pt x="63328" y="194056"/>
              </a:lnTo>
              <a:lnTo>
                <a:pt x="52909" y="194056"/>
              </a:lnTo>
              <a:cubicBezTo>
                <a:pt x="43199" y="194056"/>
                <a:pt x="35273" y="201981"/>
                <a:pt x="35273" y="211693"/>
              </a:cubicBezTo>
              <a:lnTo>
                <a:pt x="35273" y="229329"/>
              </a:lnTo>
              <a:cubicBezTo>
                <a:pt x="35273" y="239040"/>
                <a:pt x="27348" y="246966"/>
                <a:pt x="17636" y="246966"/>
              </a:cubicBezTo>
              <a:cubicBezTo>
                <a:pt x="7926" y="246966"/>
                <a:pt x="0" y="239041"/>
                <a:pt x="0" y="229329"/>
              </a:cubicBezTo>
              <a:close/>
              <a:moveTo>
                <a:pt x="105854" y="317509"/>
              </a:moveTo>
              <a:cubicBezTo>
                <a:pt x="66861" y="317509"/>
                <a:pt x="35310" y="349098"/>
                <a:pt x="35310" y="388053"/>
              </a:cubicBezTo>
              <a:cubicBezTo>
                <a:pt x="35310" y="427047"/>
                <a:pt x="66899" y="458597"/>
                <a:pt x="105854" y="458597"/>
              </a:cubicBezTo>
              <a:cubicBezTo>
                <a:pt x="144848" y="458597"/>
                <a:pt x="176398" y="427009"/>
                <a:pt x="176398" y="388053"/>
              </a:cubicBezTo>
              <a:cubicBezTo>
                <a:pt x="176398" y="349098"/>
                <a:pt x="144810" y="317509"/>
                <a:pt x="105854" y="317509"/>
              </a:cubicBezTo>
              <a:close/>
              <a:moveTo>
                <a:pt x="105854" y="423361"/>
              </a:moveTo>
              <a:cubicBezTo>
                <a:pt x="86469" y="423361"/>
                <a:pt x="70582" y="407473"/>
                <a:pt x="70582" y="388089"/>
              </a:cubicBezTo>
              <a:cubicBezTo>
                <a:pt x="70582" y="368703"/>
                <a:pt x="86470" y="352816"/>
                <a:pt x="105854" y="352816"/>
              </a:cubicBezTo>
              <a:cubicBezTo>
                <a:pt x="125239" y="352816"/>
                <a:pt x="141126" y="368704"/>
                <a:pt x="141126" y="388089"/>
              </a:cubicBezTo>
              <a:cubicBezTo>
                <a:pt x="141126" y="407474"/>
                <a:pt x="125239" y="423361"/>
                <a:pt x="105854" y="423361"/>
              </a:cubicBezTo>
              <a:close/>
              <a:moveTo>
                <a:pt x="3" y="546814"/>
              </a:moveTo>
              <a:lnTo>
                <a:pt x="3" y="529178"/>
              </a:lnTo>
              <a:cubicBezTo>
                <a:pt x="3" y="500082"/>
                <a:pt x="23815" y="476269"/>
                <a:pt x="52911" y="476269"/>
              </a:cubicBezTo>
              <a:lnTo>
                <a:pt x="70548" y="476269"/>
              </a:lnTo>
              <a:cubicBezTo>
                <a:pt x="75310" y="476269"/>
                <a:pt x="79738" y="478204"/>
                <a:pt x="83087" y="481366"/>
              </a:cubicBezTo>
              <a:lnTo>
                <a:pt x="105857" y="504324"/>
              </a:lnTo>
              <a:lnTo>
                <a:pt x="128628" y="481553"/>
              </a:lnTo>
              <a:cubicBezTo>
                <a:pt x="131939" y="478205"/>
                <a:pt x="136367" y="476270"/>
                <a:pt x="141129" y="476270"/>
              </a:cubicBezTo>
              <a:lnTo>
                <a:pt x="158766" y="476270"/>
              </a:lnTo>
              <a:cubicBezTo>
                <a:pt x="187862" y="476270"/>
                <a:pt x="211674" y="500082"/>
                <a:pt x="211674" y="529178"/>
              </a:cubicBezTo>
              <a:lnTo>
                <a:pt x="211674" y="546815"/>
              </a:lnTo>
              <a:cubicBezTo>
                <a:pt x="211674" y="556525"/>
                <a:pt x="203749" y="564451"/>
                <a:pt x="194038" y="564451"/>
              </a:cubicBezTo>
              <a:cubicBezTo>
                <a:pt x="184326" y="564451"/>
                <a:pt x="176401" y="556526"/>
                <a:pt x="176401" y="546815"/>
              </a:cubicBezTo>
              <a:lnTo>
                <a:pt x="176401" y="529178"/>
              </a:lnTo>
              <a:cubicBezTo>
                <a:pt x="176401" y="519468"/>
                <a:pt x="168476" y="511542"/>
                <a:pt x="158765" y="511542"/>
              </a:cubicBezTo>
              <a:lnTo>
                <a:pt x="148346" y="511542"/>
              </a:lnTo>
              <a:lnTo>
                <a:pt x="118171" y="541717"/>
              </a:lnTo>
              <a:cubicBezTo>
                <a:pt x="111288" y="548600"/>
                <a:pt x="100163" y="548600"/>
                <a:pt x="93316" y="541717"/>
              </a:cubicBezTo>
              <a:lnTo>
                <a:pt x="63328" y="511542"/>
              </a:lnTo>
              <a:lnTo>
                <a:pt x="52909" y="511542"/>
              </a:lnTo>
              <a:cubicBezTo>
                <a:pt x="43199" y="511542"/>
                <a:pt x="35273" y="519467"/>
                <a:pt x="35273" y="529178"/>
              </a:cubicBezTo>
              <a:lnTo>
                <a:pt x="35273" y="546815"/>
              </a:lnTo>
              <a:cubicBezTo>
                <a:pt x="35273" y="556525"/>
                <a:pt x="27348" y="564451"/>
                <a:pt x="17636" y="564451"/>
              </a:cubicBezTo>
              <a:cubicBezTo>
                <a:pt x="7926" y="564488"/>
                <a:pt x="0" y="556526"/>
                <a:pt x="0" y="546815"/>
              </a:cubicBezTo>
              <a:close/>
              <a:moveTo>
                <a:pt x="105854" y="635032"/>
              </a:moveTo>
              <a:cubicBezTo>
                <a:pt x="66861" y="635032"/>
                <a:pt x="35310" y="666620"/>
                <a:pt x="35310" y="705576"/>
              </a:cubicBezTo>
              <a:cubicBezTo>
                <a:pt x="35310" y="744569"/>
                <a:pt x="66899" y="776120"/>
                <a:pt x="105854" y="776120"/>
              </a:cubicBezTo>
              <a:cubicBezTo>
                <a:pt x="144848" y="776120"/>
                <a:pt x="176398" y="744531"/>
                <a:pt x="176398" y="705576"/>
              </a:cubicBezTo>
              <a:cubicBezTo>
                <a:pt x="176398" y="666582"/>
                <a:pt x="144810" y="635032"/>
                <a:pt x="105854" y="635032"/>
              </a:cubicBezTo>
              <a:close/>
              <a:moveTo>
                <a:pt x="105854" y="740845"/>
              </a:moveTo>
              <a:cubicBezTo>
                <a:pt x="86469" y="740845"/>
                <a:pt x="70582" y="724957"/>
                <a:pt x="70582" y="705573"/>
              </a:cubicBezTo>
              <a:cubicBezTo>
                <a:pt x="70582" y="686189"/>
                <a:pt x="86470" y="670301"/>
                <a:pt x="105854" y="670301"/>
              </a:cubicBezTo>
              <a:cubicBezTo>
                <a:pt x="125239" y="670301"/>
                <a:pt x="141126" y="686189"/>
                <a:pt x="141126" y="705573"/>
              </a:cubicBezTo>
              <a:cubicBezTo>
                <a:pt x="141126" y="724995"/>
                <a:pt x="125239" y="740845"/>
                <a:pt x="105854" y="740845"/>
              </a:cubicBezTo>
              <a:close/>
              <a:moveTo>
                <a:pt x="17636" y="881967"/>
              </a:moveTo>
              <a:cubicBezTo>
                <a:pt x="7926" y="881967"/>
                <a:pt x="0" y="874042"/>
                <a:pt x="0" y="864331"/>
              </a:cubicBezTo>
              <a:lnTo>
                <a:pt x="0" y="846694"/>
              </a:lnTo>
              <a:cubicBezTo>
                <a:pt x="0" y="817598"/>
                <a:pt x="23813" y="793786"/>
                <a:pt x="52909" y="793786"/>
              </a:cubicBezTo>
              <a:lnTo>
                <a:pt x="70545" y="793786"/>
              </a:lnTo>
              <a:cubicBezTo>
                <a:pt x="75308" y="793786"/>
                <a:pt x="79735" y="795721"/>
                <a:pt x="83084" y="798883"/>
              </a:cubicBezTo>
              <a:lnTo>
                <a:pt x="105854" y="821802"/>
              </a:lnTo>
              <a:lnTo>
                <a:pt x="128625" y="799032"/>
              </a:lnTo>
              <a:cubicBezTo>
                <a:pt x="131936" y="795720"/>
                <a:pt x="136364" y="793748"/>
                <a:pt x="141126" y="793748"/>
              </a:cubicBezTo>
              <a:lnTo>
                <a:pt x="158763" y="793748"/>
              </a:lnTo>
              <a:cubicBezTo>
                <a:pt x="187859" y="793748"/>
                <a:pt x="211671" y="817561"/>
                <a:pt x="211671" y="846657"/>
              </a:cubicBezTo>
              <a:lnTo>
                <a:pt x="211671" y="864294"/>
              </a:lnTo>
              <a:cubicBezTo>
                <a:pt x="211671" y="874004"/>
                <a:pt x="203746" y="881930"/>
                <a:pt x="194035" y="881930"/>
              </a:cubicBezTo>
              <a:cubicBezTo>
                <a:pt x="184323" y="881930"/>
                <a:pt x="176398" y="874005"/>
                <a:pt x="176398" y="864294"/>
              </a:cubicBezTo>
              <a:lnTo>
                <a:pt x="176398" y="846657"/>
              </a:lnTo>
              <a:cubicBezTo>
                <a:pt x="176398" y="836946"/>
                <a:pt x="168473" y="829021"/>
                <a:pt x="158762" y="829021"/>
              </a:cubicBezTo>
              <a:lnTo>
                <a:pt x="148343" y="829021"/>
              </a:lnTo>
              <a:lnTo>
                <a:pt x="118168" y="859196"/>
              </a:lnTo>
              <a:cubicBezTo>
                <a:pt x="111285" y="866079"/>
                <a:pt x="100160" y="866079"/>
                <a:pt x="93314" y="859196"/>
              </a:cubicBezTo>
              <a:lnTo>
                <a:pt x="63325" y="829058"/>
              </a:lnTo>
              <a:lnTo>
                <a:pt x="52907" y="829058"/>
              </a:lnTo>
              <a:cubicBezTo>
                <a:pt x="43196" y="829058"/>
                <a:pt x="35270" y="836983"/>
                <a:pt x="35270" y="846694"/>
              </a:cubicBezTo>
              <a:lnTo>
                <a:pt x="35270" y="864331"/>
              </a:lnTo>
              <a:cubicBezTo>
                <a:pt x="35270" y="874041"/>
                <a:pt x="27345" y="881967"/>
                <a:pt x="17634" y="881967"/>
              </a:cubicBezTo>
              <a:close/>
              <a:moveTo>
                <a:pt x="864323" y="352806"/>
              </a:moveTo>
              <a:lnTo>
                <a:pt x="282222" y="352806"/>
              </a:lnTo>
              <a:lnTo>
                <a:pt x="282222" y="335170"/>
              </a:lnTo>
              <a:cubicBezTo>
                <a:pt x="282222" y="325459"/>
                <a:pt x="274297" y="317533"/>
                <a:pt x="264585" y="317533"/>
              </a:cubicBezTo>
              <a:cubicBezTo>
                <a:pt x="254874" y="317533"/>
                <a:pt x="246949" y="325458"/>
                <a:pt x="246949" y="335170"/>
              </a:cubicBezTo>
              <a:lnTo>
                <a:pt x="246949" y="546844"/>
              </a:lnTo>
              <a:cubicBezTo>
                <a:pt x="246949" y="556554"/>
                <a:pt x="254874" y="564480"/>
                <a:pt x="264585" y="564480"/>
              </a:cubicBezTo>
              <a:cubicBezTo>
                <a:pt x="274297" y="564480"/>
                <a:pt x="282222" y="556555"/>
                <a:pt x="282222" y="546844"/>
              </a:cubicBezTo>
              <a:lnTo>
                <a:pt x="282222" y="529207"/>
              </a:lnTo>
              <a:lnTo>
                <a:pt x="864285" y="529207"/>
              </a:lnTo>
              <a:cubicBezTo>
                <a:pt x="873996" y="529207"/>
                <a:pt x="881922" y="521282"/>
                <a:pt x="881922" y="511571"/>
              </a:cubicBezTo>
              <a:lnTo>
                <a:pt x="881922" y="370448"/>
              </a:lnTo>
              <a:cubicBezTo>
                <a:pt x="881959" y="360737"/>
                <a:pt x="874034" y="352812"/>
                <a:pt x="864322" y="352812"/>
              </a:cubicBezTo>
              <a:close/>
              <a:moveTo>
                <a:pt x="846687" y="493890"/>
              </a:moveTo>
              <a:lnTo>
                <a:pt x="282216" y="493890"/>
              </a:lnTo>
              <a:lnTo>
                <a:pt x="282216" y="388077"/>
              </a:lnTo>
              <a:lnTo>
                <a:pt x="846649" y="388077"/>
              </a:lnTo>
              <a:close/>
              <a:moveTo>
                <a:pt x="264585" y="0"/>
              </a:moveTo>
              <a:cubicBezTo>
                <a:pt x="254875" y="0"/>
                <a:pt x="246949" y="7925"/>
                <a:pt x="246949" y="17636"/>
              </a:cubicBezTo>
              <a:lnTo>
                <a:pt x="246949" y="229311"/>
              </a:lnTo>
              <a:cubicBezTo>
                <a:pt x="246949" y="239021"/>
                <a:pt x="254874" y="246947"/>
                <a:pt x="264585" y="246947"/>
              </a:cubicBezTo>
              <a:cubicBezTo>
                <a:pt x="274297" y="246947"/>
                <a:pt x="282222" y="239022"/>
                <a:pt x="282222" y="229311"/>
              </a:cubicBezTo>
              <a:lnTo>
                <a:pt x="282222" y="211674"/>
              </a:lnTo>
              <a:lnTo>
                <a:pt x="617350" y="211674"/>
              </a:lnTo>
              <a:cubicBezTo>
                <a:pt x="627060" y="211674"/>
                <a:pt x="634986" y="203749"/>
                <a:pt x="634986" y="194038"/>
              </a:cubicBezTo>
              <a:lnTo>
                <a:pt x="635023" y="52915"/>
              </a:lnTo>
              <a:cubicBezTo>
                <a:pt x="635023" y="43204"/>
                <a:pt x="627098" y="35279"/>
                <a:pt x="617387" y="35279"/>
              </a:cubicBezTo>
              <a:lnTo>
                <a:pt x="282221" y="35279"/>
              </a:lnTo>
              <a:lnTo>
                <a:pt x="282221" y="17642"/>
              </a:lnTo>
              <a:cubicBezTo>
                <a:pt x="282221" y="7931"/>
                <a:pt x="274296" y="6"/>
                <a:pt x="264585" y="6"/>
              </a:cubicBezTo>
              <a:close/>
              <a:moveTo>
                <a:pt x="599751" y="70544"/>
              </a:moveTo>
              <a:lnTo>
                <a:pt x="599751" y="176357"/>
              </a:lnTo>
              <a:lnTo>
                <a:pt x="282226" y="176394"/>
              </a:lnTo>
              <a:lnTo>
                <a:pt x="282226" y="70543"/>
              </a:lnTo>
              <a:close/>
              <a:moveTo>
                <a:pt x="264585" y="635015"/>
              </a:moveTo>
              <a:cubicBezTo>
                <a:pt x="254875" y="635015"/>
                <a:pt x="246949" y="642940"/>
                <a:pt x="246949" y="652651"/>
              </a:cubicBezTo>
              <a:lnTo>
                <a:pt x="246949" y="864325"/>
              </a:lnTo>
              <a:cubicBezTo>
                <a:pt x="246949" y="874036"/>
                <a:pt x="254874" y="881962"/>
                <a:pt x="264585" y="881962"/>
              </a:cubicBezTo>
              <a:cubicBezTo>
                <a:pt x="274297" y="881962"/>
                <a:pt x="282222" y="874037"/>
                <a:pt x="282222" y="864325"/>
              </a:cubicBezTo>
              <a:lnTo>
                <a:pt x="282222" y="846689"/>
              </a:lnTo>
              <a:lnTo>
                <a:pt x="723201" y="846689"/>
              </a:lnTo>
              <a:cubicBezTo>
                <a:pt x="732912" y="846689"/>
                <a:pt x="740837" y="838764"/>
                <a:pt x="740837" y="829052"/>
              </a:cubicBezTo>
              <a:lnTo>
                <a:pt x="740837" y="687930"/>
              </a:lnTo>
              <a:cubicBezTo>
                <a:pt x="740837" y="678219"/>
                <a:pt x="732912" y="670293"/>
                <a:pt x="723201" y="670293"/>
              </a:cubicBezTo>
              <a:lnTo>
                <a:pt x="282222" y="670293"/>
              </a:lnTo>
              <a:lnTo>
                <a:pt x="282222" y="652657"/>
              </a:lnTo>
              <a:cubicBezTo>
                <a:pt x="282222" y="642946"/>
                <a:pt x="274297" y="635020"/>
                <a:pt x="264585" y="635020"/>
              </a:cubicBezTo>
              <a:close/>
              <a:moveTo>
                <a:pt x="705564" y="705559"/>
              </a:moveTo>
              <a:lnTo>
                <a:pt x="705564" y="811372"/>
              </a:lnTo>
              <a:lnTo>
                <a:pt x="282226" y="811409"/>
              </a:lnTo>
              <a:lnTo>
                <a:pt x="282226" y="705596"/>
              </a:lnTo>
              <a:close/>
            </a:path>
          </a:pathLst>
        </a:custGeom>
        <a:solidFill>
          <a:srgbClr val="FFFFFF"/>
        </a:solidFill>
        <a:ln w="9525" cap="flat">
          <a:noFill/>
          <a:prstDash val="solid"/>
          <a:miter/>
        </a:ln>
      </xdr:spPr>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rgbClr val="000000"/>
              </a:solidFill>
              <a:latin typeface="Arial Nova"/>
            </a:defRPr>
          </a:lvl1pPr>
          <a:lvl2pPr marL="457200" algn="l" defTabSz="914400" rtl="0" eaLnBrk="1" latinLnBrk="0" hangingPunct="1">
            <a:defRPr sz="1800" kern="1200">
              <a:solidFill>
                <a:srgbClr val="000000"/>
              </a:solidFill>
              <a:latin typeface="Arial Nova"/>
            </a:defRPr>
          </a:lvl2pPr>
          <a:lvl3pPr marL="914400" algn="l" defTabSz="914400" rtl="0" eaLnBrk="1" latinLnBrk="0" hangingPunct="1">
            <a:defRPr sz="1800" kern="1200">
              <a:solidFill>
                <a:srgbClr val="000000"/>
              </a:solidFill>
              <a:latin typeface="Arial Nova"/>
            </a:defRPr>
          </a:lvl3pPr>
          <a:lvl4pPr marL="1371600" algn="l" defTabSz="914400" rtl="0" eaLnBrk="1" latinLnBrk="0" hangingPunct="1">
            <a:defRPr sz="1800" kern="1200">
              <a:solidFill>
                <a:srgbClr val="000000"/>
              </a:solidFill>
              <a:latin typeface="Arial Nova"/>
            </a:defRPr>
          </a:lvl4pPr>
          <a:lvl5pPr marL="1828800" algn="l" defTabSz="914400" rtl="0" eaLnBrk="1" latinLnBrk="0" hangingPunct="1">
            <a:defRPr sz="1800" kern="1200">
              <a:solidFill>
                <a:srgbClr val="000000"/>
              </a:solidFill>
              <a:latin typeface="Arial Nova"/>
            </a:defRPr>
          </a:lvl5pPr>
          <a:lvl6pPr marL="2286000" algn="l" defTabSz="914400" rtl="0" eaLnBrk="1" latinLnBrk="0" hangingPunct="1">
            <a:defRPr sz="1800" kern="1200">
              <a:solidFill>
                <a:srgbClr val="000000"/>
              </a:solidFill>
              <a:latin typeface="Arial Nova"/>
            </a:defRPr>
          </a:lvl6pPr>
          <a:lvl7pPr marL="2743200" algn="l" defTabSz="914400" rtl="0" eaLnBrk="1" latinLnBrk="0" hangingPunct="1">
            <a:defRPr sz="1800" kern="1200">
              <a:solidFill>
                <a:srgbClr val="000000"/>
              </a:solidFill>
              <a:latin typeface="Arial Nova"/>
            </a:defRPr>
          </a:lvl7pPr>
          <a:lvl8pPr marL="3200400" algn="l" defTabSz="914400" rtl="0" eaLnBrk="1" latinLnBrk="0" hangingPunct="1">
            <a:defRPr sz="1800" kern="1200">
              <a:solidFill>
                <a:srgbClr val="000000"/>
              </a:solidFill>
              <a:latin typeface="Arial Nova"/>
            </a:defRPr>
          </a:lvl8pPr>
          <a:lvl9pPr marL="3657600" algn="l" defTabSz="914400" rtl="0" eaLnBrk="1" latinLnBrk="0" hangingPunct="1">
            <a:defRPr sz="1800" kern="1200">
              <a:solidFill>
                <a:srgbClr val="000000"/>
              </a:solidFill>
              <a:latin typeface="Arial Nova"/>
            </a:defRPr>
          </a:lvl9pPr>
        </a:lstStyle>
        <a:p>
          <a:endParaRPr lang="en-US"/>
        </a:p>
      </xdr:txBody>
    </xdr:sp>
    <xdr:clientData/>
  </xdr:twoCellAnchor>
  <xdr:twoCellAnchor>
    <xdr:from>
      <xdr:col>56</xdr:col>
      <xdr:colOff>85322</xdr:colOff>
      <xdr:row>1</xdr:row>
      <xdr:rowOff>137285</xdr:rowOff>
    </xdr:from>
    <xdr:to>
      <xdr:col>57</xdr:col>
      <xdr:colOff>51918</xdr:colOff>
      <xdr:row>5</xdr:row>
      <xdr:rowOff>2</xdr:rowOff>
    </xdr:to>
    <xdr:sp macro="" textlink="">
      <xdr:nvSpPr>
        <xdr:cNvPr id="34" name="Freeform: Shape 33">
          <a:extLst>
            <a:ext uri="{FF2B5EF4-FFF2-40B4-BE49-F238E27FC236}">
              <a16:creationId xmlns:a16="http://schemas.microsoft.com/office/drawing/2014/main" id="{98D1FE54-143B-477F-9D5F-EF2218F66AD6}"/>
            </a:ext>
          </a:extLst>
        </xdr:cNvPr>
        <xdr:cNvSpPr/>
      </xdr:nvSpPr>
      <xdr:spPr>
        <a:xfrm>
          <a:off x="32091227" y="219200"/>
          <a:ext cx="578101" cy="552327"/>
        </a:xfrm>
        <a:custGeom>
          <a:avLst/>
          <a:gdLst>
            <a:gd name="connsiteX0" fmla="*/ 35274 w 881921"/>
            <a:gd name="connsiteY0" fmla="*/ 70566 h 881967"/>
            <a:gd name="connsiteX1" fmla="*/ 105818 w 881921"/>
            <a:gd name="connsiteY1" fmla="*/ 141110 h 881967"/>
            <a:gd name="connsiteX2" fmla="*/ 176362 w 881921"/>
            <a:gd name="connsiteY2" fmla="*/ 70566 h 881967"/>
            <a:gd name="connsiteX3" fmla="*/ 105818 w 881921"/>
            <a:gd name="connsiteY3" fmla="*/ 22 h 881967"/>
            <a:gd name="connsiteX4" fmla="*/ 35274 w 881921"/>
            <a:gd name="connsiteY4" fmla="*/ 70566 h 881967"/>
            <a:gd name="connsiteX5" fmla="*/ 141125 w 881921"/>
            <a:gd name="connsiteY5" fmla="*/ 70566 h 881967"/>
            <a:gd name="connsiteX6" fmla="*/ 105853 w 881921"/>
            <a:gd name="connsiteY6" fmla="*/ 105838 h 881967"/>
            <a:gd name="connsiteX7" fmla="*/ 70544 w 881921"/>
            <a:gd name="connsiteY7" fmla="*/ 70566 h 881967"/>
            <a:gd name="connsiteX8" fmla="*/ 105816 w 881921"/>
            <a:gd name="connsiteY8" fmla="*/ 35294 h 881967"/>
            <a:gd name="connsiteX9" fmla="*/ 141125 w 881921"/>
            <a:gd name="connsiteY9" fmla="*/ 70566 h 881967"/>
            <a:gd name="connsiteX10" fmla="*/ 3 w 881921"/>
            <a:gd name="connsiteY10" fmla="*/ 229329 h 881967"/>
            <a:gd name="connsiteX11" fmla="*/ 3 w 881921"/>
            <a:gd name="connsiteY11" fmla="*/ 211692 h 881967"/>
            <a:gd name="connsiteX12" fmla="*/ 52911 w 881921"/>
            <a:gd name="connsiteY12" fmla="*/ 158784 h 881967"/>
            <a:gd name="connsiteX13" fmla="*/ 70548 w 881921"/>
            <a:gd name="connsiteY13" fmla="*/ 158784 h 881967"/>
            <a:gd name="connsiteX14" fmla="*/ 83087 w 881921"/>
            <a:gd name="connsiteY14" fmla="*/ 163881 h 881967"/>
            <a:gd name="connsiteX15" fmla="*/ 105857 w 881921"/>
            <a:gd name="connsiteY15" fmla="*/ 186838 h 881967"/>
            <a:gd name="connsiteX16" fmla="*/ 128628 w 881921"/>
            <a:gd name="connsiteY16" fmla="*/ 164068 h 881967"/>
            <a:gd name="connsiteX17" fmla="*/ 141129 w 881921"/>
            <a:gd name="connsiteY17" fmla="*/ 158784 h 881967"/>
            <a:gd name="connsiteX18" fmla="*/ 158766 w 881921"/>
            <a:gd name="connsiteY18" fmla="*/ 158784 h 881967"/>
            <a:gd name="connsiteX19" fmla="*/ 211674 w 881921"/>
            <a:gd name="connsiteY19" fmla="*/ 211693 h 881967"/>
            <a:gd name="connsiteX20" fmla="*/ 211674 w 881921"/>
            <a:gd name="connsiteY20" fmla="*/ 229329 h 881967"/>
            <a:gd name="connsiteX21" fmla="*/ 194038 w 881921"/>
            <a:gd name="connsiteY21" fmla="*/ 246966 h 881967"/>
            <a:gd name="connsiteX22" fmla="*/ 176401 w 881921"/>
            <a:gd name="connsiteY22" fmla="*/ 229329 h 881967"/>
            <a:gd name="connsiteX23" fmla="*/ 176401 w 881921"/>
            <a:gd name="connsiteY23" fmla="*/ 211693 h 881967"/>
            <a:gd name="connsiteX24" fmla="*/ 158765 w 881921"/>
            <a:gd name="connsiteY24" fmla="*/ 194056 h 881967"/>
            <a:gd name="connsiteX25" fmla="*/ 148346 w 881921"/>
            <a:gd name="connsiteY25" fmla="*/ 194056 h 881967"/>
            <a:gd name="connsiteX26" fmla="*/ 118171 w 881921"/>
            <a:gd name="connsiteY26" fmla="*/ 224232 h 881967"/>
            <a:gd name="connsiteX27" fmla="*/ 93316 w 881921"/>
            <a:gd name="connsiteY27" fmla="*/ 224232 h 881967"/>
            <a:gd name="connsiteX28" fmla="*/ 63328 w 881921"/>
            <a:gd name="connsiteY28" fmla="*/ 194056 h 881967"/>
            <a:gd name="connsiteX29" fmla="*/ 52909 w 881921"/>
            <a:gd name="connsiteY29" fmla="*/ 194056 h 881967"/>
            <a:gd name="connsiteX30" fmla="*/ 35273 w 881921"/>
            <a:gd name="connsiteY30" fmla="*/ 211693 h 881967"/>
            <a:gd name="connsiteX31" fmla="*/ 35273 w 881921"/>
            <a:gd name="connsiteY31" fmla="*/ 229329 h 881967"/>
            <a:gd name="connsiteX32" fmla="*/ 17636 w 881921"/>
            <a:gd name="connsiteY32" fmla="*/ 246966 h 881967"/>
            <a:gd name="connsiteX33" fmla="*/ 0 w 881921"/>
            <a:gd name="connsiteY33" fmla="*/ 229329 h 881967"/>
            <a:gd name="connsiteX34" fmla="*/ 105854 w 881921"/>
            <a:gd name="connsiteY34" fmla="*/ 317509 h 881967"/>
            <a:gd name="connsiteX35" fmla="*/ 35310 w 881921"/>
            <a:gd name="connsiteY35" fmla="*/ 388053 h 881967"/>
            <a:gd name="connsiteX36" fmla="*/ 105854 w 881921"/>
            <a:gd name="connsiteY36" fmla="*/ 458597 h 881967"/>
            <a:gd name="connsiteX37" fmla="*/ 176398 w 881921"/>
            <a:gd name="connsiteY37" fmla="*/ 388053 h 881967"/>
            <a:gd name="connsiteX38" fmla="*/ 105854 w 881921"/>
            <a:gd name="connsiteY38" fmla="*/ 317509 h 881967"/>
            <a:gd name="connsiteX39" fmla="*/ 105854 w 881921"/>
            <a:gd name="connsiteY39" fmla="*/ 423361 h 881967"/>
            <a:gd name="connsiteX40" fmla="*/ 70582 w 881921"/>
            <a:gd name="connsiteY40" fmla="*/ 388089 h 881967"/>
            <a:gd name="connsiteX41" fmla="*/ 105854 w 881921"/>
            <a:gd name="connsiteY41" fmla="*/ 352816 h 881967"/>
            <a:gd name="connsiteX42" fmla="*/ 141126 w 881921"/>
            <a:gd name="connsiteY42" fmla="*/ 388089 h 881967"/>
            <a:gd name="connsiteX43" fmla="*/ 105854 w 881921"/>
            <a:gd name="connsiteY43" fmla="*/ 423361 h 881967"/>
            <a:gd name="connsiteX44" fmla="*/ 3 w 881921"/>
            <a:gd name="connsiteY44" fmla="*/ 546814 h 881967"/>
            <a:gd name="connsiteX45" fmla="*/ 3 w 881921"/>
            <a:gd name="connsiteY45" fmla="*/ 529178 h 881967"/>
            <a:gd name="connsiteX46" fmla="*/ 52911 w 881921"/>
            <a:gd name="connsiteY46" fmla="*/ 476269 h 881967"/>
            <a:gd name="connsiteX47" fmla="*/ 70548 w 881921"/>
            <a:gd name="connsiteY47" fmla="*/ 476269 h 881967"/>
            <a:gd name="connsiteX48" fmla="*/ 83087 w 881921"/>
            <a:gd name="connsiteY48" fmla="*/ 481366 h 881967"/>
            <a:gd name="connsiteX49" fmla="*/ 105857 w 881921"/>
            <a:gd name="connsiteY49" fmla="*/ 504324 h 881967"/>
            <a:gd name="connsiteX50" fmla="*/ 128628 w 881921"/>
            <a:gd name="connsiteY50" fmla="*/ 481553 h 881967"/>
            <a:gd name="connsiteX51" fmla="*/ 141129 w 881921"/>
            <a:gd name="connsiteY51" fmla="*/ 476270 h 881967"/>
            <a:gd name="connsiteX52" fmla="*/ 158766 w 881921"/>
            <a:gd name="connsiteY52" fmla="*/ 476270 h 881967"/>
            <a:gd name="connsiteX53" fmla="*/ 211674 w 881921"/>
            <a:gd name="connsiteY53" fmla="*/ 529178 h 881967"/>
            <a:gd name="connsiteX54" fmla="*/ 211674 w 881921"/>
            <a:gd name="connsiteY54" fmla="*/ 546815 h 881967"/>
            <a:gd name="connsiteX55" fmla="*/ 194038 w 881921"/>
            <a:gd name="connsiteY55" fmla="*/ 564451 h 881967"/>
            <a:gd name="connsiteX56" fmla="*/ 176401 w 881921"/>
            <a:gd name="connsiteY56" fmla="*/ 546815 h 881967"/>
            <a:gd name="connsiteX57" fmla="*/ 176401 w 881921"/>
            <a:gd name="connsiteY57" fmla="*/ 529178 h 881967"/>
            <a:gd name="connsiteX58" fmla="*/ 158765 w 881921"/>
            <a:gd name="connsiteY58" fmla="*/ 511542 h 881967"/>
            <a:gd name="connsiteX59" fmla="*/ 148346 w 881921"/>
            <a:gd name="connsiteY59" fmla="*/ 511542 h 881967"/>
            <a:gd name="connsiteX60" fmla="*/ 118171 w 881921"/>
            <a:gd name="connsiteY60" fmla="*/ 541717 h 881967"/>
            <a:gd name="connsiteX61" fmla="*/ 93316 w 881921"/>
            <a:gd name="connsiteY61" fmla="*/ 541717 h 881967"/>
            <a:gd name="connsiteX62" fmla="*/ 63328 w 881921"/>
            <a:gd name="connsiteY62" fmla="*/ 511542 h 881967"/>
            <a:gd name="connsiteX63" fmla="*/ 52909 w 881921"/>
            <a:gd name="connsiteY63" fmla="*/ 511542 h 881967"/>
            <a:gd name="connsiteX64" fmla="*/ 35273 w 881921"/>
            <a:gd name="connsiteY64" fmla="*/ 529178 h 881967"/>
            <a:gd name="connsiteX65" fmla="*/ 35273 w 881921"/>
            <a:gd name="connsiteY65" fmla="*/ 546815 h 881967"/>
            <a:gd name="connsiteX66" fmla="*/ 17636 w 881921"/>
            <a:gd name="connsiteY66" fmla="*/ 564451 h 881967"/>
            <a:gd name="connsiteX67" fmla="*/ 0 w 881921"/>
            <a:gd name="connsiteY67" fmla="*/ 546815 h 881967"/>
            <a:gd name="connsiteX68" fmla="*/ 105854 w 881921"/>
            <a:gd name="connsiteY68" fmla="*/ 635032 h 881967"/>
            <a:gd name="connsiteX69" fmla="*/ 35310 w 881921"/>
            <a:gd name="connsiteY69" fmla="*/ 705576 h 881967"/>
            <a:gd name="connsiteX70" fmla="*/ 105854 w 881921"/>
            <a:gd name="connsiteY70" fmla="*/ 776120 h 881967"/>
            <a:gd name="connsiteX71" fmla="*/ 176398 w 881921"/>
            <a:gd name="connsiteY71" fmla="*/ 705576 h 881967"/>
            <a:gd name="connsiteX72" fmla="*/ 105854 w 881921"/>
            <a:gd name="connsiteY72" fmla="*/ 635032 h 881967"/>
            <a:gd name="connsiteX73" fmla="*/ 105854 w 881921"/>
            <a:gd name="connsiteY73" fmla="*/ 740845 h 881967"/>
            <a:gd name="connsiteX74" fmla="*/ 70582 w 881921"/>
            <a:gd name="connsiteY74" fmla="*/ 705573 h 881967"/>
            <a:gd name="connsiteX75" fmla="*/ 105854 w 881921"/>
            <a:gd name="connsiteY75" fmla="*/ 670301 h 881967"/>
            <a:gd name="connsiteX76" fmla="*/ 141126 w 881921"/>
            <a:gd name="connsiteY76" fmla="*/ 705573 h 881967"/>
            <a:gd name="connsiteX77" fmla="*/ 105854 w 881921"/>
            <a:gd name="connsiteY77" fmla="*/ 740845 h 881967"/>
            <a:gd name="connsiteX78" fmla="*/ 17636 w 881921"/>
            <a:gd name="connsiteY78" fmla="*/ 881967 h 881967"/>
            <a:gd name="connsiteX79" fmla="*/ 0 w 881921"/>
            <a:gd name="connsiteY79" fmla="*/ 864331 h 881967"/>
            <a:gd name="connsiteX80" fmla="*/ 0 w 881921"/>
            <a:gd name="connsiteY80" fmla="*/ 846694 h 881967"/>
            <a:gd name="connsiteX81" fmla="*/ 52909 w 881921"/>
            <a:gd name="connsiteY81" fmla="*/ 793786 h 881967"/>
            <a:gd name="connsiteX82" fmla="*/ 70545 w 881921"/>
            <a:gd name="connsiteY82" fmla="*/ 793786 h 881967"/>
            <a:gd name="connsiteX83" fmla="*/ 83084 w 881921"/>
            <a:gd name="connsiteY83" fmla="*/ 798883 h 881967"/>
            <a:gd name="connsiteX84" fmla="*/ 105854 w 881921"/>
            <a:gd name="connsiteY84" fmla="*/ 821802 h 881967"/>
            <a:gd name="connsiteX85" fmla="*/ 128625 w 881921"/>
            <a:gd name="connsiteY85" fmla="*/ 799032 h 881967"/>
            <a:gd name="connsiteX86" fmla="*/ 141126 w 881921"/>
            <a:gd name="connsiteY86" fmla="*/ 793748 h 881967"/>
            <a:gd name="connsiteX87" fmla="*/ 158763 w 881921"/>
            <a:gd name="connsiteY87" fmla="*/ 793748 h 881967"/>
            <a:gd name="connsiteX88" fmla="*/ 211671 w 881921"/>
            <a:gd name="connsiteY88" fmla="*/ 846657 h 881967"/>
            <a:gd name="connsiteX89" fmla="*/ 211671 w 881921"/>
            <a:gd name="connsiteY89" fmla="*/ 864294 h 881967"/>
            <a:gd name="connsiteX90" fmla="*/ 194035 w 881921"/>
            <a:gd name="connsiteY90" fmla="*/ 881930 h 881967"/>
            <a:gd name="connsiteX91" fmla="*/ 176398 w 881921"/>
            <a:gd name="connsiteY91" fmla="*/ 864294 h 881967"/>
            <a:gd name="connsiteX92" fmla="*/ 176398 w 881921"/>
            <a:gd name="connsiteY92" fmla="*/ 846657 h 881967"/>
            <a:gd name="connsiteX93" fmla="*/ 158762 w 881921"/>
            <a:gd name="connsiteY93" fmla="*/ 829021 h 881967"/>
            <a:gd name="connsiteX94" fmla="*/ 148343 w 881921"/>
            <a:gd name="connsiteY94" fmla="*/ 829021 h 881967"/>
            <a:gd name="connsiteX95" fmla="*/ 118168 w 881921"/>
            <a:gd name="connsiteY95" fmla="*/ 859196 h 881967"/>
            <a:gd name="connsiteX96" fmla="*/ 93314 w 881921"/>
            <a:gd name="connsiteY96" fmla="*/ 859196 h 881967"/>
            <a:gd name="connsiteX97" fmla="*/ 63325 w 881921"/>
            <a:gd name="connsiteY97" fmla="*/ 829058 h 881967"/>
            <a:gd name="connsiteX98" fmla="*/ 52907 w 881921"/>
            <a:gd name="connsiteY98" fmla="*/ 829058 h 881967"/>
            <a:gd name="connsiteX99" fmla="*/ 35270 w 881921"/>
            <a:gd name="connsiteY99" fmla="*/ 846694 h 881967"/>
            <a:gd name="connsiteX100" fmla="*/ 35270 w 881921"/>
            <a:gd name="connsiteY100" fmla="*/ 864331 h 881967"/>
            <a:gd name="connsiteX101" fmla="*/ 17634 w 881921"/>
            <a:gd name="connsiteY101" fmla="*/ 881967 h 881967"/>
            <a:gd name="connsiteX102" fmla="*/ 864323 w 881921"/>
            <a:gd name="connsiteY102" fmla="*/ 352806 h 881967"/>
            <a:gd name="connsiteX103" fmla="*/ 282222 w 881921"/>
            <a:gd name="connsiteY103" fmla="*/ 352806 h 881967"/>
            <a:gd name="connsiteX104" fmla="*/ 282222 w 881921"/>
            <a:gd name="connsiteY104" fmla="*/ 335170 h 881967"/>
            <a:gd name="connsiteX105" fmla="*/ 264585 w 881921"/>
            <a:gd name="connsiteY105" fmla="*/ 317533 h 881967"/>
            <a:gd name="connsiteX106" fmla="*/ 246949 w 881921"/>
            <a:gd name="connsiteY106" fmla="*/ 335170 h 881967"/>
            <a:gd name="connsiteX107" fmla="*/ 246949 w 881921"/>
            <a:gd name="connsiteY107" fmla="*/ 546844 h 881967"/>
            <a:gd name="connsiteX108" fmla="*/ 264585 w 881921"/>
            <a:gd name="connsiteY108" fmla="*/ 564480 h 881967"/>
            <a:gd name="connsiteX109" fmla="*/ 282222 w 881921"/>
            <a:gd name="connsiteY109" fmla="*/ 546844 h 881967"/>
            <a:gd name="connsiteX110" fmla="*/ 282222 w 881921"/>
            <a:gd name="connsiteY110" fmla="*/ 529207 h 881967"/>
            <a:gd name="connsiteX111" fmla="*/ 864285 w 881921"/>
            <a:gd name="connsiteY111" fmla="*/ 529207 h 881967"/>
            <a:gd name="connsiteX112" fmla="*/ 881922 w 881921"/>
            <a:gd name="connsiteY112" fmla="*/ 511571 h 881967"/>
            <a:gd name="connsiteX113" fmla="*/ 881922 w 881921"/>
            <a:gd name="connsiteY113" fmla="*/ 370448 h 881967"/>
            <a:gd name="connsiteX114" fmla="*/ 864322 w 881921"/>
            <a:gd name="connsiteY114" fmla="*/ 352812 h 881967"/>
            <a:gd name="connsiteX115" fmla="*/ 846687 w 881921"/>
            <a:gd name="connsiteY115" fmla="*/ 493890 h 881967"/>
            <a:gd name="connsiteX116" fmla="*/ 282216 w 881921"/>
            <a:gd name="connsiteY116" fmla="*/ 493890 h 881967"/>
            <a:gd name="connsiteX117" fmla="*/ 282216 w 881921"/>
            <a:gd name="connsiteY117" fmla="*/ 388077 h 881967"/>
            <a:gd name="connsiteX118" fmla="*/ 846649 w 881921"/>
            <a:gd name="connsiteY118" fmla="*/ 388077 h 881967"/>
            <a:gd name="connsiteX119" fmla="*/ 264585 w 881921"/>
            <a:gd name="connsiteY119" fmla="*/ 0 h 881967"/>
            <a:gd name="connsiteX120" fmla="*/ 246949 w 881921"/>
            <a:gd name="connsiteY120" fmla="*/ 17636 h 881967"/>
            <a:gd name="connsiteX121" fmla="*/ 246949 w 881921"/>
            <a:gd name="connsiteY121" fmla="*/ 229311 h 881967"/>
            <a:gd name="connsiteX122" fmla="*/ 264585 w 881921"/>
            <a:gd name="connsiteY122" fmla="*/ 246947 h 881967"/>
            <a:gd name="connsiteX123" fmla="*/ 282222 w 881921"/>
            <a:gd name="connsiteY123" fmla="*/ 229311 h 881967"/>
            <a:gd name="connsiteX124" fmla="*/ 282222 w 881921"/>
            <a:gd name="connsiteY124" fmla="*/ 211674 h 881967"/>
            <a:gd name="connsiteX125" fmla="*/ 617350 w 881921"/>
            <a:gd name="connsiteY125" fmla="*/ 211674 h 881967"/>
            <a:gd name="connsiteX126" fmla="*/ 634986 w 881921"/>
            <a:gd name="connsiteY126" fmla="*/ 194038 h 881967"/>
            <a:gd name="connsiteX127" fmla="*/ 635023 w 881921"/>
            <a:gd name="connsiteY127" fmla="*/ 52915 h 881967"/>
            <a:gd name="connsiteX128" fmla="*/ 617387 w 881921"/>
            <a:gd name="connsiteY128" fmla="*/ 35279 h 881967"/>
            <a:gd name="connsiteX129" fmla="*/ 282221 w 881921"/>
            <a:gd name="connsiteY129" fmla="*/ 35279 h 881967"/>
            <a:gd name="connsiteX130" fmla="*/ 282221 w 881921"/>
            <a:gd name="connsiteY130" fmla="*/ 17642 h 881967"/>
            <a:gd name="connsiteX131" fmla="*/ 264585 w 881921"/>
            <a:gd name="connsiteY131" fmla="*/ 6 h 881967"/>
            <a:gd name="connsiteX132" fmla="*/ 599751 w 881921"/>
            <a:gd name="connsiteY132" fmla="*/ 70544 h 881967"/>
            <a:gd name="connsiteX133" fmla="*/ 599751 w 881921"/>
            <a:gd name="connsiteY133" fmla="*/ 176357 h 881967"/>
            <a:gd name="connsiteX134" fmla="*/ 282226 w 881921"/>
            <a:gd name="connsiteY134" fmla="*/ 176394 h 881967"/>
            <a:gd name="connsiteX135" fmla="*/ 282226 w 881921"/>
            <a:gd name="connsiteY135" fmla="*/ 70543 h 881967"/>
            <a:gd name="connsiteX136" fmla="*/ 264585 w 881921"/>
            <a:gd name="connsiteY136" fmla="*/ 635015 h 881967"/>
            <a:gd name="connsiteX137" fmla="*/ 246949 w 881921"/>
            <a:gd name="connsiteY137" fmla="*/ 652651 h 881967"/>
            <a:gd name="connsiteX138" fmla="*/ 246949 w 881921"/>
            <a:gd name="connsiteY138" fmla="*/ 864325 h 881967"/>
            <a:gd name="connsiteX139" fmla="*/ 264585 w 881921"/>
            <a:gd name="connsiteY139" fmla="*/ 881962 h 881967"/>
            <a:gd name="connsiteX140" fmla="*/ 282222 w 881921"/>
            <a:gd name="connsiteY140" fmla="*/ 864325 h 881967"/>
            <a:gd name="connsiteX141" fmla="*/ 282222 w 881921"/>
            <a:gd name="connsiteY141" fmla="*/ 846689 h 881967"/>
            <a:gd name="connsiteX142" fmla="*/ 723201 w 881921"/>
            <a:gd name="connsiteY142" fmla="*/ 846689 h 881967"/>
            <a:gd name="connsiteX143" fmla="*/ 740837 w 881921"/>
            <a:gd name="connsiteY143" fmla="*/ 829052 h 881967"/>
            <a:gd name="connsiteX144" fmla="*/ 740837 w 881921"/>
            <a:gd name="connsiteY144" fmla="*/ 687930 h 881967"/>
            <a:gd name="connsiteX145" fmla="*/ 723201 w 881921"/>
            <a:gd name="connsiteY145" fmla="*/ 670293 h 881967"/>
            <a:gd name="connsiteX146" fmla="*/ 282222 w 881921"/>
            <a:gd name="connsiteY146" fmla="*/ 670293 h 881967"/>
            <a:gd name="connsiteX147" fmla="*/ 282222 w 881921"/>
            <a:gd name="connsiteY147" fmla="*/ 652657 h 881967"/>
            <a:gd name="connsiteX148" fmla="*/ 264585 w 881921"/>
            <a:gd name="connsiteY148" fmla="*/ 635020 h 881967"/>
            <a:gd name="connsiteX149" fmla="*/ 705564 w 881921"/>
            <a:gd name="connsiteY149" fmla="*/ 705559 h 881967"/>
            <a:gd name="connsiteX150" fmla="*/ 705564 w 881921"/>
            <a:gd name="connsiteY150" fmla="*/ 811372 h 881967"/>
            <a:gd name="connsiteX151" fmla="*/ 282226 w 881921"/>
            <a:gd name="connsiteY151" fmla="*/ 811409 h 881967"/>
            <a:gd name="connsiteX152" fmla="*/ 282226 w 881921"/>
            <a:gd name="connsiteY152" fmla="*/ 705596 h 88196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 ang="0">
              <a:pos x="connsiteX58" y="connsiteY58"/>
            </a:cxn>
            <a:cxn ang="0">
              <a:pos x="connsiteX59" y="connsiteY59"/>
            </a:cxn>
            <a:cxn ang="0">
              <a:pos x="connsiteX60" y="connsiteY60"/>
            </a:cxn>
            <a:cxn ang="0">
              <a:pos x="connsiteX61" y="connsiteY61"/>
            </a:cxn>
            <a:cxn ang="0">
              <a:pos x="connsiteX62" y="connsiteY62"/>
            </a:cxn>
            <a:cxn ang="0">
              <a:pos x="connsiteX63" y="connsiteY63"/>
            </a:cxn>
            <a:cxn ang="0">
              <a:pos x="connsiteX64" y="connsiteY64"/>
            </a:cxn>
            <a:cxn ang="0">
              <a:pos x="connsiteX65" y="connsiteY65"/>
            </a:cxn>
            <a:cxn ang="0">
              <a:pos x="connsiteX66" y="connsiteY66"/>
            </a:cxn>
            <a:cxn ang="0">
              <a:pos x="connsiteX67" y="connsiteY67"/>
            </a:cxn>
            <a:cxn ang="0">
              <a:pos x="connsiteX68" y="connsiteY68"/>
            </a:cxn>
            <a:cxn ang="0">
              <a:pos x="connsiteX69" y="connsiteY69"/>
            </a:cxn>
            <a:cxn ang="0">
              <a:pos x="connsiteX70" y="connsiteY70"/>
            </a:cxn>
            <a:cxn ang="0">
              <a:pos x="connsiteX71" y="connsiteY71"/>
            </a:cxn>
            <a:cxn ang="0">
              <a:pos x="connsiteX72" y="connsiteY72"/>
            </a:cxn>
            <a:cxn ang="0">
              <a:pos x="connsiteX73" y="connsiteY73"/>
            </a:cxn>
            <a:cxn ang="0">
              <a:pos x="connsiteX74" y="connsiteY74"/>
            </a:cxn>
            <a:cxn ang="0">
              <a:pos x="connsiteX75" y="connsiteY75"/>
            </a:cxn>
            <a:cxn ang="0">
              <a:pos x="connsiteX76" y="connsiteY76"/>
            </a:cxn>
            <a:cxn ang="0">
              <a:pos x="connsiteX77" y="connsiteY77"/>
            </a:cxn>
            <a:cxn ang="0">
              <a:pos x="connsiteX78" y="connsiteY78"/>
            </a:cxn>
            <a:cxn ang="0">
              <a:pos x="connsiteX79" y="connsiteY79"/>
            </a:cxn>
            <a:cxn ang="0">
              <a:pos x="connsiteX80" y="connsiteY80"/>
            </a:cxn>
            <a:cxn ang="0">
              <a:pos x="connsiteX81" y="connsiteY81"/>
            </a:cxn>
            <a:cxn ang="0">
              <a:pos x="connsiteX82" y="connsiteY82"/>
            </a:cxn>
            <a:cxn ang="0">
              <a:pos x="connsiteX83" y="connsiteY83"/>
            </a:cxn>
            <a:cxn ang="0">
              <a:pos x="connsiteX84" y="connsiteY84"/>
            </a:cxn>
            <a:cxn ang="0">
              <a:pos x="connsiteX85" y="connsiteY85"/>
            </a:cxn>
            <a:cxn ang="0">
              <a:pos x="connsiteX86" y="connsiteY86"/>
            </a:cxn>
            <a:cxn ang="0">
              <a:pos x="connsiteX87" y="connsiteY87"/>
            </a:cxn>
            <a:cxn ang="0">
              <a:pos x="connsiteX88" y="connsiteY88"/>
            </a:cxn>
            <a:cxn ang="0">
              <a:pos x="connsiteX89" y="connsiteY89"/>
            </a:cxn>
            <a:cxn ang="0">
              <a:pos x="connsiteX90" y="connsiteY90"/>
            </a:cxn>
            <a:cxn ang="0">
              <a:pos x="connsiteX91" y="connsiteY91"/>
            </a:cxn>
            <a:cxn ang="0">
              <a:pos x="connsiteX92" y="connsiteY92"/>
            </a:cxn>
            <a:cxn ang="0">
              <a:pos x="connsiteX93" y="connsiteY93"/>
            </a:cxn>
            <a:cxn ang="0">
              <a:pos x="connsiteX94" y="connsiteY94"/>
            </a:cxn>
            <a:cxn ang="0">
              <a:pos x="connsiteX95" y="connsiteY95"/>
            </a:cxn>
            <a:cxn ang="0">
              <a:pos x="connsiteX96" y="connsiteY96"/>
            </a:cxn>
            <a:cxn ang="0">
              <a:pos x="connsiteX97" y="connsiteY97"/>
            </a:cxn>
            <a:cxn ang="0">
              <a:pos x="connsiteX98" y="connsiteY98"/>
            </a:cxn>
            <a:cxn ang="0">
              <a:pos x="connsiteX99" y="connsiteY99"/>
            </a:cxn>
            <a:cxn ang="0">
              <a:pos x="connsiteX100" y="connsiteY100"/>
            </a:cxn>
            <a:cxn ang="0">
              <a:pos x="connsiteX101" y="connsiteY101"/>
            </a:cxn>
            <a:cxn ang="0">
              <a:pos x="connsiteX102" y="connsiteY102"/>
            </a:cxn>
            <a:cxn ang="0">
              <a:pos x="connsiteX103" y="connsiteY103"/>
            </a:cxn>
            <a:cxn ang="0">
              <a:pos x="connsiteX104" y="connsiteY104"/>
            </a:cxn>
            <a:cxn ang="0">
              <a:pos x="connsiteX105" y="connsiteY105"/>
            </a:cxn>
            <a:cxn ang="0">
              <a:pos x="connsiteX106" y="connsiteY106"/>
            </a:cxn>
            <a:cxn ang="0">
              <a:pos x="connsiteX107" y="connsiteY107"/>
            </a:cxn>
            <a:cxn ang="0">
              <a:pos x="connsiteX108" y="connsiteY108"/>
            </a:cxn>
            <a:cxn ang="0">
              <a:pos x="connsiteX109" y="connsiteY109"/>
            </a:cxn>
            <a:cxn ang="0">
              <a:pos x="connsiteX110" y="connsiteY110"/>
            </a:cxn>
            <a:cxn ang="0">
              <a:pos x="connsiteX111" y="connsiteY111"/>
            </a:cxn>
            <a:cxn ang="0">
              <a:pos x="connsiteX112" y="connsiteY112"/>
            </a:cxn>
            <a:cxn ang="0">
              <a:pos x="connsiteX113" y="connsiteY113"/>
            </a:cxn>
            <a:cxn ang="0">
              <a:pos x="connsiteX114" y="connsiteY114"/>
            </a:cxn>
            <a:cxn ang="0">
              <a:pos x="connsiteX115" y="connsiteY115"/>
            </a:cxn>
            <a:cxn ang="0">
              <a:pos x="connsiteX116" y="connsiteY116"/>
            </a:cxn>
            <a:cxn ang="0">
              <a:pos x="connsiteX117" y="connsiteY117"/>
            </a:cxn>
            <a:cxn ang="0">
              <a:pos x="connsiteX118" y="connsiteY118"/>
            </a:cxn>
            <a:cxn ang="0">
              <a:pos x="connsiteX119" y="connsiteY119"/>
            </a:cxn>
            <a:cxn ang="0">
              <a:pos x="connsiteX120" y="connsiteY120"/>
            </a:cxn>
            <a:cxn ang="0">
              <a:pos x="connsiteX121" y="connsiteY121"/>
            </a:cxn>
            <a:cxn ang="0">
              <a:pos x="connsiteX122" y="connsiteY122"/>
            </a:cxn>
            <a:cxn ang="0">
              <a:pos x="connsiteX123" y="connsiteY123"/>
            </a:cxn>
            <a:cxn ang="0">
              <a:pos x="connsiteX124" y="connsiteY124"/>
            </a:cxn>
            <a:cxn ang="0">
              <a:pos x="connsiteX125" y="connsiteY125"/>
            </a:cxn>
            <a:cxn ang="0">
              <a:pos x="connsiteX126" y="connsiteY126"/>
            </a:cxn>
            <a:cxn ang="0">
              <a:pos x="connsiteX127" y="connsiteY127"/>
            </a:cxn>
            <a:cxn ang="0">
              <a:pos x="connsiteX128" y="connsiteY128"/>
            </a:cxn>
            <a:cxn ang="0">
              <a:pos x="connsiteX129" y="connsiteY129"/>
            </a:cxn>
            <a:cxn ang="0">
              <a:pos x="connsiteX130" y="connsiteY130"/>
            </a:cxn>
            <a:cxn ang="0">
              <a:pos x="connsiteX131" y="connsiteY131"/>
            </a:cxn>
            <a:cxn ang="0">
              <a:pos x="connsiteX132" y="connsiteY132"/>
            </a:cxn>
            <a:cxn ang="0">
              <a:pos x="connsiteX133" y="connsiteY133"/>
            </a:cxn>
            <a:cxn ang="0">
              <a:pos x="connsiteX134" y="connsiteY134"/>
            </a:cxn>
            <a:cxn ang="0">
              <a:pos x="connsiteX135" y="connsiteY135"/>
            </a:cxn>
            <a:cxn ang="0">
              <a:pos x="connsiteX136" y="connsiteY136"/>
            </a:cxn>
            <a:cxn ang="0">
              <a:pos x="connsiteX137" y="connsiteY137"/>
            </a:cxn>
            <a:cxn ang="0">
              <a:pos x="connsiteX138" y="connsiteY138"/>
            </a:cxn>
            <a:cxn ang="0">
              <a:pos x="connsiteX139" y="connsiteY139"/>
            </a:cxn>
            <a:cxn ang="0">
              <a:pos x="connsiteX140" y="connsiteY140"/>
            </a:cxn>
            <a:cxn ang="0">
              <a:pos x="connsiteX141" y="connsiteY141"/>
            </a:cxn>
            <a:cxn ang="0">
              <a:pos x="connsiteX142" y="connsiteY142"/>
            </a:cxn>
            <a:cxn ang="0">
              <a:pos x="connsiteX143" y="connsiteY143"/>
            </a:cxn>
            <a:cxn ang="0">
              <a:pos x="connsiteX144" y="connsiteY144"/>
            </a:cxn>
            <a:cxn ang="0">
              <a:pos x="connsiteX145" y="connsiteY145"/>
            </a:cxn>
            <a:cxn ang="0">
              <a:pos x="connsiteX146" y="connsiteY146"/>
            </a:cxn>
            <a:cxn ang="0">
              <a:pos x="connsiteX147" y="connsiteY147"/>
            </a:cxn>
            <a:cxn ang="0">
              <a:pos x="connsiteX148" y="connsiteY148"/>
            </a:cxn>
            <a:cxn ang="0">
              <a:pos x="connsiteX149" y="connsiteY149"/>
            </a:cxn>
            <a:cxn ang="0">
              <a:pos x="connsiteX150" y="connsiteY150"/>
            </a:cxn>
            <a:cxn ang="0">
              <a:pos x="connsiteX151" y="connsiteY151"/>
            </a:cxn>
            <a:cxn ang="0">
              <a:pos x="connsiteX152" y="connsiteY152"/>
            </a:cxn>
          </a:cxnLst>
          <a:rect l="l" t="t" r="r" b="b"/>
          <a:pathLst>
            <a:path w="881921" h="881967">
              <a:moveTo>
                <a:pt x="35274" y="70566"/>
              </a:moveTo>
              <a:cubicBezTo>
                <a:pt x="35274" y="109559"/>
                <a:pt x="66863" y="141110"/>
                <a:pt x="105818" y="141110"/>
              </a:cubicBezTo>
              <a:cubicBezTo>
                <a:pt x="144811" y="141110"/>
                <a:pt x="176362" y="109521"/>
                <a:pt x="176362" y="70566"/>
              </a:cubicBezTo>
              <a:cubicBezTo>
                <a:pt x="176362" y="31573"/>
                <a:pt x="144773" y="22"/>
                <a:pt x="105818" y="22"/>
              </a:cubicBezTo>
              <a:cubicBezTo>
                <a:pt x="66863" y="22"/>
                <a:pt x="35274" y="31611"/>
                <a:pt x="35274" y="70566"/>
              </a:cubicBezTo>
              <a:close/>
              <a:moveTo>
                <a:pt x="141125" y="70566"/>
              </a:moveTo>
              <a:cubicBezTo>
                <a:pt x="141125" y="89951"/>
                <a:pt x="125238" y="105838"/>
                <a:pt x="105853" y="105838"/>
              </a:cubicBezTo>
              <a:cubicBezTo>
                <a:pt x="86431" y="105875"/>
                <a:pt x="70544" y="89987"/>
                <a:pt x="70544" y="70566"/>
              </a:cubicBezTo>
              <a:cubicBezTo>
                <a:pt x="70544" y="51181"/>
                <a:pt x="86432" y="35294"/>
                <a:pt x="105816" y="35294"/>
              </a:cubicBezTo>
              <a:cubicBezTo>
                <a:pt x="125239" y="35294"/>
                <a:pt x="141125" y="51182"/>
                <a:pt x="141125" y="70566"/>
              </a:cubicBezTo>
              <a:close/>
              <a:moveTo>
                <a:pt x="3" y="229329"/>
              </a:moveTo>
              <a:lnTo>
                <a:pt x="3" y="211692"/>
              </a:lnTo>
              <a:cubicBezTo>
                <a:pt x="3" y="182596"/>
                <a:pt x="23815" y="158784"/>
                <a:pt x="52911" y="158784"/>
              </a:cubicBezTo>
              <a:lnTo>
                <a:pt x="70548" y="158784"/>
              </a:lnTo>
              <a:cubicBezTo>
                <a:pt x="75310" y="158784"/>
                <a:pt x="79738" y="160718"/>
                <a:pt x="83087" y="163881"/>
              </a:cubicBezTo>
              <a:lnTo>
                <a:pt x="105857" y="186838"/>
              </a:lnTo>
              <a:lnTo>
                <a:pt x="128628" y="164068"/>
              </a:lnTo>
              <a:cubicBezTo>
                <a:pt x="131939" y="160719"/>
                <a:pt x="136367" y="158784"/>
                <a:pt x="141129" y="158784"/>
              </a:cubicBezTo>
              <a:lnTo>
                <a:pt x="158766" y="158784"/>
              </a:lnTo>
              <a:cubicBezTo>
                <a:pt x="187862" y="158784"/>
                <a:pt x="211674" y="182597"/>
                <a:pt x="211674" y="211693"/>
              </a:cubicBezTo>
              <a:lnTo>
                <a:pt x="211674" y="229329"/>
              </a:lnTo>
              <a:cubicBezTo>
                <a:pt x="211674" y="239040"/>
                <a:pt x="203749" y="246966"/>
                <a:pt x="194038" y="246966"/>
              </a:cubicBezTo>
              <a:cubicBezTo>
                <a:pt x="184326" y="246966"/>
                <a:pt x="176401" y="239041"/>
                <a:pt x="176401" y="229329"/>
              </a:cubicBezTo>
              <a:lnTo>
                <a:pt x="176401" y="211693"/>
              </a:lnTo>
              <a:cubicBezTo>
                <a:pt x="176401" y="201982"/>
                <a:pt x="168476" y="194056"/>
                <a:pt x="158765" y="194056"/>
              </a:cubicBezTo>
              <a:lnTo>
                <a:pt x="148346" y="194056"/>
              </a:lnTo>
              <a:lnTo>
                <a:pt x="118171" y="224232"/>
              </a:lnTo>
              <a:cubicBezTo>
                <a:pt x="111288" y="231115"/>
                <a:pt x="100163" y="231115"/>
                <a:pt x="93316" y="224232"/>
              </a:cubicBezTo>
              <a:lnTo>
                <a:pt x="63328" y="194056"/>
              </a:lnTo>
              <a:lnTo>
                <a:pt x="52909" y="194056"/>
              </a:lnTo>
              <a:cubicBezTo>
                <a:pt x="43199" y="194056"/>
                <a:pt x="35273" y="201981"/>
                <a:pt x="35273" y="211693"/>
              </a:cubicBezTo>
              <a:lnTo>
                <a:pt x="35273" y="229329"/>
              </a:lnTo>
              <a:cubicBezTo>
                <a:pt x="35273" y="239040"/>
                <a:pt x="27348" y="246966"/>
                <a:pt x="17636" y="246966"/>
              </a:cubicBezTo>
              <a:cubicBezTo>
                <a:pt x="7926" y="246966"/>
                <a:pt x="0" y="239041"/>
                <a:pt x="0" y="229329"/>
              </a:cubicBezTo>
              <a:close/>
              <a:moveTo>
                <a:pt x="105854" y="317509"/>
              </a:moveTo>
              <a:cubicBezTo>
                <a:pt x="66861" y="317509"/>
                <a:pt x="35310" y="349098"/>
                <a:pt x="35310" y="388053"/>
              </a:cubicBezTo>
              <a:cubicBezTo>
                <a:pt x="35310" y="427047"/>
                <a:pt x="66899" y="458597"/>
                <a:pt x="105854" y="458597"/>
              </a:cubicBezTo>
              <a:cubicBezTo>
                <a:pt x="144848" y="458597"/>
                <a:pt x="176398" y="427009"/>
                <a:pt x="176398" y="388053"/>
              </a:cubicBezTo>
              <a:cubicBezTo>
                <a:pt x="176398" y="349098"/>
                <a:pt x="144810" y="317509"/>
                <a:pt x="105854" y="317509"/>
              </a:cubicBezTo>
              <a:close/>
              <a:moveTo>
                <a:pt x="105854" y="423361"/>
              </a:moveTo>
              <a:cubicBezTo>
                <a:pt x="86469" y="423361"/>
                <a:pt x="70582" y="407473"/>
                <a:pt x="70582" y="388089"/>
              </a:cubicBezTo>
              <a:cubicBezTo>
                <a:pt x="70582" y="368703"/>
                <a:pt x="86470" y="352816"/>
                <a:pt x="105854" y="352816"/>
              </a:cubicBezTo>
              <a:cubicBezTo>
                <a:pt x="125239" y="352816"/>
                <a:pt x="141126" y="368704"/>
                <a:pt x="141126" y="388089"/>
              </a:cubicBezTo>
              <a:cubicBezTo>
                <a:pt x="141126" y="407474"/>
                <a:pt x="125239" y="423361"/>
                <a:pt x="105854" y="423361"/>
              </a:cubicBezTo>
              <a:close/>
              <a:moveTo>
                <a:pt x="3" y="546814"/>
              </a:moveTo>
              <a:lnTo>
                <a:pt x="3" y="529178"/>
              </a:lnTo>
              <a:cubicBezTo>
                <a:pt x="3" y="500082"/>
                <a:pt x="23815" y="476269"/>
                <a:pt x="52911" y="476269"/>
              </a:cubicBezTo>
              <a:lnTo>
                <a:pt x="70548" y="476269"/>
              </a:lnTo>
              <a:cubicBezTo>
                <a:pt x="75310" y="476269"/>
                <a:pt x="79738" y="478204"/>
                <a:pt x="83087" y="481366"/>
              </a:cubicBezTo>
              <a:lnTo>
                <a:pt x="105857" y="504324"/>
              </a:lnTo>
              <a:lnTo>
                <a:pt x="128628" y="481553"/>
              </a:lnTo>
              <a:cubicBezTo>
                <a:pt x="131939" y="478205"/>
                <a:pt x="136367" y="476270"/>
                <a:pt x="141129" y="476270"/>
              </a:cubicBezTo>
              <a:lnTo>
                <a:pt x="158766" y="476270"/>
              </a:lnTo>
              <a:cubicBezTo>
                <a:pt x="187862" y="476270"/>
                <a:pt x="211674" y="500082"/>
                <a:pt x="211674" y="529178"/>
              </a:cubicBezTo>
              <a:lnTo>
                <a:pt x="211674" y="546815"/>
              </a:lnTo>
              <a:cubicBezTo>
                <a:pt x="211674" y="556525"/>
                <a:pt x="203749" y="564451"/>
                <a:pt x="194038" y="564451"/>
              </a:cubicBezTo>
              <a:cubicBezTo>
                <a:pt x="184326" y="564451"/>
                <a:pt x="176401" y="556526"/>
                <a:pt x="176401" y="546815"/>
              </a:cubicBezTo>
              <a:lnTo>
                <a:pt x="176401" y="529178"/>
              </a:lnTo>
              <a:cubicBezTo>
                <a:pt x="176401" y="519468"/>
                <a:pt x="168476" y="511542"/>
                <a:pt x="158765" y="511542"/>
              </a:cubicBezTo>
              <a:lnTo>
                <a:pt x="148346" y="511542"/>
              </a:lnTo>
              <a:lnTo>
                <a:pt x="118171" y="541717"/>
              </a:lnTo>
              <a:cubicBezTo>
                <a:pt x="111288" y="548600"/>
                <a:pt x="100163" y="548600"/>
                <a:pt x="93316" y="541717"/>
              </a:cubicBezTo>
              <a:lnTo>
                <a:pt x="63328" y="511542"/>
              </a:lnTo>
              <a:lnTo>
                <a:pt x="52909" y="511542"/>
              </a:lnTo>
              <a:cubicBezTo>
                <a:pt x="43199" y="511542"/>
                <a:pt x="35273" y="519467"/>
                <a:pt x="35273" y="529178"/>
              </a:cubicBezTo>
              <a:lnTo>
                <a:pt x="35273" y="546815"/>
              </a:lnTo>
              <a:cubicBezTo>
                <a:pt x="35273" y="556525"/>
                <a:pt x="27348" y="564451"/>
                <a:pt x="17636" y="564451"/>
              </a:cubicBezTo>
              <a:cubicBezTo>
                <a:pt x="7926" y="564488"/>
                <a:pt x="0" y="556526"/>
                <a:pt x="0" y="546815"/>
              </a:cubicBezTo>
              <a:close/>
              <a:moveTo>
                <a:pt x="105854" y="635032"/>
              </a:moveTo>
              <a:cubicBezTo>
                <a:pt x="66861" y="635032"/>
                <a:pt x="35310" y="666620"/>
                <a:pt x="35310" y="705576"/>
              </a:cubicBezTo>
              <a:cubicBezTo>
                <a:pt x="35310" y="744569"/>
                <a:pt x="66899" y="776120"/>
                <a:pt x="105854" y="776120"/>
              </a:cubicBezTo>
              <a:cubicBezTo>
                <a:pt x="144848" y="776120"/>
                <a:pt x="176398" y="744531"/>
                <a:pt x="176398" y="705576"/>
              </a:cubicBezTo>
              <a:cubicBezTo>
                <a:pt x="176398" y="666582"/>
                <a:pt x="144810" y="635032"/>
                <a:pt x="105854" y="635032"/>
              </a:cubicBezTo>
              <a:close/>
              <a:moveTo>
                <a:pt x="105854" y="740845"/>
              </a:moveTo>
              <a:cubicBezTo>
                <a:pt x="86469" y="740845"/>
                <a:pt x="70582" y="724957"/>
                <a:pt x="70582" y="705573"/>
              </a:cubicBezTo>
              <a:cubicBezTo>
                <a:pt x="70582" y="686189"/>
                <a:pt x="86470" y="670301"/>
                <a:pt x="105854" y="670301"/>
              </a:cubicBezTo>
              <a:cubicBezTo>
                <a:pt x="125239" y="670301"/>
                <a:pt x="141126" y="686189"/>
                <a:pt x="141126" y="705573"/>
              </a:cubicBezTo>
              <a:cubicBezTo>
                <a:pt x="141126" y="724995"/>
                <a:pt x="125239" y="740845"/>
                <a:pt x="105854" y="740845"/>
              </a:cubicBezTo>
              <a:close/>
              <a:moveTo>
                <a:pt x="17636" y="881967"/>
              </a:moveTo>
              <a:cubicBezTo>
                <a:pt x="7926" y="881967"/>
                <a:pt x="0" y="874042"/>
                <a:pt x="0" y="864331"/>
              </a:cubicBezTo>
              <a:lnTo>
                <a:pt x="0" y="846694"/>
              </a:lnTo>
              <a:cubicBezTo>
                <a:pt x="0" y="817598"/>
                <a:pt x="23813" y="793786"/>
                <a:pt x="52909" y="793786"/>
              </a:cubicBezTo>
              <a:lnTo>
                <a:pt x="70545" y="793786"/>
              </a:lnTo>
              <a:cubicBezTo>
                <a:pt x="75308" y="793786"/>
                <a:pt x="79735" y="795721"/>
                <a:pt x="83084" y="798883"/>
              </a:cubicBezTo>
              <a:lnTo>
                <a:pt x="105854" y="821802"/>
              </a:lnTo>
              <a:lnTo>
                <a:pt x="128625" y="799032"/>
              </a:lnTo>
              <a:cubicBezTo>
                <a:pt x="131936" y="795720"/>
                <a:pt x="136364" y="793748"/>
                <a:pt x="141126" y="793748"/>
              </a:cubicBezTo>
              <a:lnTo>
                <a:pt x="158763" y="793748"/>
              </a:lnTo>
              <a:cubicBezTo>
                <a:pt x="187859" y="793748"/>
                <a:pt x="211671" y="817561"/>
                <a:pt x="211671" y="846657"/>
              </a:cubicBezTo>
              <a:lnTo>
                <a:pt x="211671" y="864294"/>
              </a:lnTo>
              <a:cubicBezTo>
                <a:pt x="211671" y="874004"/>
                <a:pt x="203746" y="881930"/>
                <a:pt x="194035" y="881930"/>
              </a:cubicBezTo>
              <a:cubicBezTo>
                <a:pt x="184323" y="881930"/>
                <a:pt x="176398" y="874005"/>
                <a:pt x="176398" y="864294"/>
              </a:cubicBezTo>
              <a:lnTo>
                <a:pt x="176398" y="846657"/>
              </a:lnTo>
              <a:cubicBezTo>
                <a:pt x="176398" y="836946"/>
                <a:pt x="168473" y="829021"/>
                <a:pt x="158762" y="829021"/>
              </a:cubicBezTo>
              <a:lnTo>
                <a:pt x="148343" y="829021"/>
              </a:lnTo>
              <a:lnTo>
                <a:pt x="118168" y="859196"/>
              </a:lnTo>
              <a:cubicBezTo>
                <a:pt x="111285" y="866079"/>
                <a:pt x="100160" y="866079"/>
                <a:pt x="93314" y="859196"/>
              </a:cubicBezTo>
              <a:lnTo>
                <a:pt x="63325" y="829058"/>
              </a:lnTo>
              <a:lnTo>
                <a:pt x="52907" y="829058"/>
              </a:lnTo>
              <a:cubicBezTo>
                <a:pt x="43196" y="829058"/>
                <a:pt x="35270" y="836983"/>
                <a:pt x="35270" y="846694"/>
              </a:cubicBezTo>
              <a:lnTo>
                <a:pt x="35270" y="864331"/>
              </a:lnTo>
              <a:cubicBezTo>
                <a:pt x="35270" y="874041"/>
                <a:pt x="27345" y="881967"/>
                <a:pt x="17634" y="881967"/>
              </a:cubicBezTo>
              <a:close/>
              <a:moveTo>
                <a:pt x="864323" y="352806"/>
              </a:moveTo>
              <a:lnTo>
                <a:pt x="282222" y="352806"/>
              </a:lnTo>
              <a:lnTo>
                <a:pt x="282222" y="335170"/>
              </a:lnTo>
              <a:cubicBezTo>
                <a:pt x="282222" y="325459"/>
                <a:pt x="274297" y="317533"/>
                <a:pt x="264585" y="317533"/>
              </a:cubicBezTo>
              <a:cubicBezTo>
                <a:pt x="254874" y="317533"/>
                <a:pt x="246949" y="325458"/>
                <a:pt x="246949" y="335170"/>
              </a:cubicBezTo>
              <a:lnTo>
                <a:pt x="246949" y="546844"/>
              </a:lnTo>
              <a:cubicBezTo>
                <a:pt x="246949" y="556554"/>
                <a:pt x="254874" y="564480"/>
                <a:pt x="264585" y="564480"/>
              </a:cubicBezTo>
              <a:cubicBezTo>
                <a:pt x="274297" y="564480"/>
                <a:pt x="282222" y="556555"/>
                <a:pt x="282222" y="546844"/>
              </a:cubicBezTo>
              <a:lnTo>
                <a:pt x="282222" y="529207"/>
              </a:lnTo>
              <a:lnTo>
                <a:pt x="864285" y="529207"/>
              </a:lnTo>
              <a:cubicBezTo>
                <a:pt x="873996" y="529207"/>
                <a:pt x="881922" y="521282"/>
                <a:pt x="881922" y="511571"/>
              </a:cubicBezTo>
              <a:lnTo>
                <a:pt x="881922" y="370448"/>
              </a:lnTo>
              <a:cubicBezTo>
                <a:pt x="881959" y="360737"/>
                <a:pt x="874034" y="352812"/>
                <a:pt x="864322" y="352812"/>
              </a:cubicBezTo>
              <a:close/>
              <a:moveTo>
                <a:pt x="846687" y="493890"/>
              </a:moveTo>
              <a:lnTo>
                <a:pt x="282216" y="493890"/>
              </a:lnTo>
              <a:lnTo>
                <a:pt x="282216" y="388077"/>
              </a:lnTo>
              <a:lnTo>
                <a:pt x="846649" y="388077"/>
              </a:lnTo>
              <a:close/>
              <a:moveTo>
                <a:pt x="264585" y="0"/>
              </a:moveTo>
              <a:cubicBezTo>
                <a:pt x="254875" y="0"/>
                <a:pt x="246949" y="7925"/>
                <a:pt x="246949" y="17636"/>
              </a:cubicBezTo>
              <a:lnTo>
                <a:pt x="246949" y="229311"/>
              </a:lnTo>
              <a:cubicBezTo>
                <a:pt x="246949" y="239021"/>
                <a:pt x="254874" y="246947"/>
                <a:pt x="264585" y="246947"/>
              </a:cubicBezTo>
              <a:cubicBezTo>
                <a:pt x="274297" y="246947"/>
                <a:pt x="282222" y="239022"/>
                <a:pt x="282222" y="229311"/>
              </a:cubicBezTo>
              <a:lnTo>
                <a:pt x="282222" y="211674"/>
              </a:lnTo>
              <a:lnTo>
                <a:pt x="617350" y="211674"/>
              </a:lnTo>
              <a:cubicBezTo>
                <a:pt x="627060" y="211674"/>
                <a:pt x="634986" y="203749"/>
                <a:pt x="634986" y="194038"/>
              </a:cubicBezTo>
              <a:lnTo>
                <a:pt x="635023" y="52915"/>
              </a:lnTo>
              <a:cubicBezTo>
                <a:pt x="635023" y="43204"/>
                <a:pt x="627098" y="35279"/>
                <a:pt x="617387" y="35279"/>
              </a:cubicBezTo>
              <a:lnTo>
                <a:pt x="282221" y="35279"/>
              </a:lnTo>
              <a:lnTo>
                <a:pt x="282221" y="17642"/>
              </a:lnTo>
              <a:cubicBezTo>
                <a:pt x="282221" y="7931"/>
                <a:pt x="274296" y="6"/>
                <a:pt x="264585" y="6"/>
              </a:cubicBezTo>
              <a:close/>
              <a:moveTo>
                <a:pt x="599751" y="70544"/>
              </a:moveTo>
              <a:lnTo>
                <a:pt x="599751" y="176357"/>
              </a:lnTo>
              <a:lnTo>
                <a:pt x="282226" y="176394"/>
              </a:lnTo>
              <a:lnTo>
                <a:pt x="282226" y="70543"/>
              </a:lnTo>
              <a:close/>
              <a:moveTo>
                <a:pt x="264585" y="635015"/>
              </a:moveTo>
              <a:cubicBezTo>
                <a:pt x="254875" y="635015"/>
                <a:pt x="246949" y="642940"/>
                <a:pt x="246949" y="652651"/>
              </a:cubicBezTo>
              <a:lnTo>
                <a:pt x="246949" y="864325"/>
              </a:lnTo>
              <a:cubicBezTo>
                <a:pt x="246949" y="874036"/>
                <a:pt x="254874" y="881962"/>
                <a:pt x="264585" y="881962"/>
              </a:cubicBezTo>
              <a:cubicBezTo>
                <a:pt x="274297" y="881962"/>
                <a:pt x="282222" y="874037"/>
                <a:pt x="282222" y="864325"/>
              </a:cubicBezTo>
              <a:lnTo>
                <a:pt x="282222" y="846689"/>
              </a:lnTo>
              <a:lnTo>
                <a:pt x="723201" y="846689"/>
              </a:lnTo>
              <a:cubicBezTo>
                <a:pt x="732912" y="846689"/>
                <a:pt x="740837" y="838764"/>
                <a:pt x="740837" y="829052"/>
              </a:cubicBezTo>
              <a:lnTo>
                <a:pt x="740837" y="687930"/>
              </a:lnTo>
              <a:cubicBezTo>
                <a:pt x="740837" y="678219"/>
                <a:pt x="732912" y="670293"/>
                <a:pt x="723201" y="670293"/>
              </a:cubicBezTo>
              <a:lnTo>
                <a:pt x="282222" y="670293"/>
              </a:lnTo>
              <a:lnTo>
                <a:pt x="282222" y="652657"/>
              </a:lnTo>
              <a:cubicBezTo>
                <a:pt x="282222" y="642946"/>
                <a:pt x="274297" y="635020"/>
                <a:pt x="264585" y="635020"/>
              </a:cubicBezTo>
              <a:close/>
              <a:moveTo>
                <a:pt x="705564" y="705559"/>
              </a:moveTo>
              <a:lnTo>
                <a:pt x="705564" y="811372"/>
              </a:lnTo>
              <a:lnTo>
                <a:pt x="282226" y="811409"/>
              </a:lnTo>
              <a:lnTo>
                <a:pt x="282226" y="705596"/>
              </a:lnTo>
              <a:close/>
            </a:path>
          </a:pathLst>
        </a:custGeom>
        <a:solidFill>
          <a:srgbClr val="FFFFFF"/>
        </a:solidFill>
        <a:ln w="9525" cap="flat">
          <a:noFill/>
          <a:prstDash val="solid"/>
          <a:miter/>
        </a:ln>
      </xdr:spPr>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rgbClr val="000000"/>
              </a:solidFill>
              <a:latin typeface="Arial Nova"/>
            </a:defRPr>
          </a:lvl1pPr>
          <a:lvl2pPr marL="457200" algn="l" defTabSz="914400" rtl="0" eaLnBrk="1" latinLnBrk="0" hangingPunct="1">
            <a:defRPr sz="1800" kern="1200">
              <a:solidFill>
                <a:srgbClr val="000000"/>
              </a:solidFill>
              <a:latin typeface="Arial Nova"/>
            </a:defRPr>
          </a:lvl2pPr>
          <a:lvl3pPr marL="914400" algn="l" defTabSz="914400" rtl="0" eaLnBrk="1" latinLnBrk="0" hangingPunct="1">
            <a:defRPr sz="1800" kern="1200">
              <a:solidFill>
                <a:srgbClr val="000000"/>
              </a:solidFill>
              <a:latin typeface="Arial Nova"/>
            </a:defRPr>
          </a:lvl3pPr>
          <a:lvl4pPr marL="1371600" algn="l" defTabSz="914400" rtl="0" eaLnBrk="1" latinLnBrk="0" hangingPunct="1">
            <a:defRPr sz="1800" kern="1200">
              <a:solidFill>
                <a:srgbClr val="000000"/>
              </a:solidFill>
              <a:latin typeface="Arial Nova"/>
            </a:defRPr>
          </a:lvl4pPr>
          <a:lvl5pPr marL="1828800" algn="l" defTabSz="914400" rtl="0" eaLnBrk="1" latinLnBrk="0" hangingPunct="1">
            <a:defRPr sz="1800" kern="1200">
              <a:solidFill>
                <a:srgbClr val="000000"/>
              </a:solidFill>
              <a:latin typeface="Arial Nova"/>
            </a:defRPr>
          </a:lvl5pPr>
          <a:lvl6pPr marL="2286000" algn="l" defTabSz="914400" rtl="0" eaLnBrk="1" latinLnBrk="0" hangingPunct="1">
            <a:defRPr sz="1800" kern="1200">
              <a:solidFill>
                <a:srgbClr val="000000"/>
              </a:solidFill>
              <a:latin typeface="Arial Nova"/>
            </a:defRPr>
          </a:lvl6pPr>
          <a:lvl7pPr marL="2743200" algn="l" defTabSz="914400" rtl="0" eaLnBrk="1" latinLnBrk="0" hangingPunct="1">
            <a:defRPr sz="1800" kern="1200">
              <a:solidFill>
                <a:srgbClr val="000000"/>
              </a:solidFill>
              <a:latin typeface="Arial Nova"/>
            </a:defRPr>
          </a:lvl7pPr>
          <a:lvl8pPr marL="3200400" algn="l" defTabSz="914400" rtl="0" eaLnBrk="1" latinLnBrk="0" hangingPunct="1">
            <a:defRPr sz="1800" kern="1200">
              <a:solidFill>
                <a:srgbClr val="000000"/>
              </a:solidFill>
              <a:latin typeface="Arial Nova"/>
            </a:defRPr>
          </a:lvl8pPr>
          <a:lvl9pPr marL="3657600" algn="l" defTabSz="914400" rtl="0" eaLnBrk="1" latinLnBrk="0" hangingPunct="1">
            <a:defRPr sz="1800" kern="1200">
              <a:solidFill>
                <a:srgbClr val="000000"/>
              </a:solidFill>
              <a:latin typeface="Arial Nova"/>
            </a:defRPr>
          </a:lvl9pPr>
        </a:lstStyle>
        <a:p>
          <a:endParaRPr lang="en-US"/>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D24" dT="2024-07-30T00:55:02.35" personId="{00000000-0000-0000-0000-000000000000}" id="{0BE6F7E1-50C8-459F-BABF-5679003E46D9}">
    <text>21 get materials from stores; 4 get from companies</text>
  </threadedComment>
  <threadedComment ref="D30" dT="2024-07-25T01:16:42.51" personId="{00000000-0000-0000-0000-000000000000}" id="{F4D6FDB1-03BD-493E-8B70-6176C332660E}">
    <text>Work independently, but sell the materials with a cooperative/association.</text>
  </threadedComment>
  <threadedComment ref="D45" dT="2024-07-26T13:19:05.20" personId="{00000000-0000-0000-0000-000000000000}" id="{E66BF92D-A7F6-4272-A4CE-BFF5752569EE}">
    <text>The interviewees number 30, 32 and 37 was considered as outliers.</text>
  </threadedComment>
  <threadedComment ref="D49" dT="2024-07-26T13:18:09.57" personId="{00000000-0000-0000-0000-000000000000}" id="{67B6A492-F882-48E9-BEED-13A1B3397DB6}">
    <text>Four interviewees were on this condition and two of them as outliers. If we consider the two outliers the average increases to R$ 11,52/hour.</text>
  </threadedComment>
  <threadedComment ref="D52" dT="2024-07-26T13:22:45.33" personId="{00000000-0000-0000-0000-000000000000}" id="{20108CB2-EB68-461D-B33E-25172DCF52ED}">
    <text>The numbers 13, 30, 32, 36, 37, and 38 were considered as outliers.</text>
  </threadedComment>
  <threadedComment ref="D102" dT="2024-07-27T21:17:04.55" personId="{00000000-0000-0000-0000-000000000000}" id="{BC16702A-2BE4-4437-B971-671EA36F67EE}">
    <text>Must to verify if the ratio is correct.</text>
  </threadedComment>
  <threadedComment ref="D105" dT="2024-08-02T13:54:15.30" personId="{00000000-0000-0000-0000-000000000000}" id="{84480051-CC03-4839-8EFD-5B9B8F4A0363}">
    <text>Healthcare Costs Percentage</text>
  </threadedComment>
  <threadedComment ref="E105" dT="2024-08-02T13:53:54.46" personId="{00000000-0000-0000-0000-000000000000}" id="{72BFA7EA-8BB5-4DB4-84BF-2BAE8985661D}">
    <text>Education Costs Percentage</text>
  </threadedComment>
  <threadedComment ref="D108" dT="2024-08-19T10:26:06.28" personId="{00000000-0000-0000-0000-000000000000}" id="{ADF7FEA5-0E35-401F-8E90-BEF9F6E8A446}">
    <text>Local Report Data</text>
  </threadedComment>
  <threadedComment ref="D109" dT="2024-08-02T14:14:09.62" personId="{00000000-0000-0000-0000-000000000000}" id="{87B1D8A3-FE75-4752-8063-34B795DC6449}">
    <text>Costs calculate by local survey, according the local report.</text>
  </threadedComment>
  <threadedComment ref="D110" dT="2024-08-02T14:14:18.69" personId="{00000000-0000-0000-0000-000000000000}" id="{AB2A7DE4-DBD6-41FA-830F-D47113938B34}">
    <text>Costs calculate by local survey, according the local report.</text>
  </threadedComment>
  <threadedComment ref="D111" dT="2024-08-19T10:26:23.28" personId="{00000000-0000-0000-0000-000000000000}" id="{40D99464-8D6E-40D2-9E2C-1FE3D0E46EF6}">
    <text>Local Report Data</text>
  </threadedComment>
  <threadedComment ref="D135" dT="2024-08-19T10:28:49.67" personId="{00000000-0000-0000-0000-000000000000}" id="{9F01ED6F-5E92-48DA-BEF8-103E8B361F86}">
    <text>Source: https://www.globallivingwage.org/wp-content/uploads/2020/11/LW-Report_Sao-Paulo_2020_pt_FINAL.pdf</text>
    <extLst>
      <x:ext xmlns:xltc2="http://schemas.microsoft.com/office/spreadsheetml/2020/threadedcomments2" uri="{F7C98A9C-CBB3-438F-8F68-D28B6AF4A901}">
        <xltc2:checksum>1344524632</xltc2:checksum>
        <xltc2:hyperlink startIndex="8" length="97" url="https://www.globallivingwage.org/wp-content/uploads/2020/11/LW-Report_Sao-Paulo_2020_pt_FINAL.pdf"/>
      </x:ext>
    </extLst>
  </threadedComment>
</ThreadedComments>
</file>

<file path=xl/threadedComments/threadedComment2.xml><?xml version="1.0" encoding="utf-8"?>
<ThreadedComments xmlns="http://schemas.microsoft.com/office/spreadsheetml/2018/threadedcomments" xmlns:x="http://schemas.openxmlformats.org/spreadsheetml/2006/main">
  <threadedComment ref="D7" dT="2024-08-19T10:39:21.98" personId="{00000000-0000-0000-0000-000000000000}" id="{690D9FC8-7C37-41CB-8E8D-1D75E2B8967D}">
    <text>From the previously recorded value of R$ 11.05, an inflation correction of 13.85% was applied. Source: https://www.ibge.gov.br/explica/inflacao.php</text>
    <extLst>
      <x:ext xmlns:xltc2="http://schemas.microsoft.com/office/spreadsheetml/2020/threadedcomments2" uri="{F7C98A9C-CBB3-438F-8F68-D28B6AF4A901}">
        <xltc2:checksum>3879661575</xltc2:checksum>
        <xltc2:hyperlink startIndex="103" length="44" url="https://www.ibge.gov.br/explica/inflacao.php"/>
      </x:ext>
    </extLst>
  </threadedComment>
</ThreadedComments>
</file>

<file path=xl/threadedComments/threadedComment3.xml><?xml version="1.0" encoding="utf-8"?>
<ThreadedComments xmlns="http://schemas.microsoft.com/office/spreadsheetml/2018/threadedcomments" xmlns:x="http://schemas.openxmlformats.org/spreadsheetml/2006/main">
  <threadedComment ref="AM21" dT="2024-07-30T00:51:37.21" personId="{00000000-0000-0000-0000-000000000000}" id="{BBC12EB6-D8AE-46C0-89AA-C550E98C26A1}">
    <text>Must verify if it is correct</text>
  </threadedComment>
</ThreadedComment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3" Type="http://schemas.openxmlformats.org/officeDocument/2006/relationships/hyperlink" Target="https://globallivingwage.org/living-wage-benchmarks/ghana/" TargetMode="External"/><Relationship Id="rId2" Type="http://schemas.openxmlformats.org/officeDocument/2006/relationships/hyperlink" Target="https://www.globallivingwage.org/living-wage-benchmarks/living-wage-for-non-metropolitan-brazil/" TargetMode="External"/><Relationship Id="rId1" Type="http://schemas.openxmlformats.org/officeDocument/2006/relationships/hyperlink" Target="https://globallivingwage.org/wp-content/uploads/2018/05/Tiruppur-Living-Wage-Report-1.pdf" TargetMode="External"/><Relationship Id="rId6" Type="http://schemas.microsoft.com/office/2017/10/relationships/threadedComment" Target="../threadedComments/threadedComment2.xm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1.xml"/><Relationship Id="rId4" Type="http://schemas.microsoft.com/office/2017/10/relationships/threadedComment" Target="../threadedComments/threadedComment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C23F12-4163-4C74-A5C7-C88A1AEA0C00}">
  <dimension ref="A1:D15"/>
  <sheetViews>
    <sheetView showGridLines="0" zoomScale="66" zoomScaleNormal="85" workbookViewId="0">
      <selection activeCell="C16" sqref="C16"/>
    </sheetView>
  </sheetViews>
  <sheetFormatPr defaultColWidth="8.85546875" defaultRowHeight="15"/>
  <cols>
    <col min="1" max="1" width="8.85546875" style="9"/>
    <col min="2" max="2" width="35.42578125" style="9" customWidth="1"/>
    <col min="3" max="3" width="90.5703125" style="9" customWidth="1"/>
    <col min="4" max="16384" width="8.85546875" style="9"/>
  </cols>
  <sheetData>
    <row r="1" spans="1:4">
      <c r="B1" s="10"/>
      <c r="C1" s="10"/>
      <c r="D1" s="10"/>
    </row>
    <row r="2" spans="1:4">
      <c r="B2" s="11" t="s">
        <v>0</v>
      </c>
      <c r="C2" s="10"/>
      <c r="D2" s="10"/>
    </row>
    <row r="3" spans="1:4">
      <c r="B3" s="16" t="s">
        <v>1</v>
      </c>
      <c r="C3" s="13" t="s">
        <v>2</v>
      </c>
      <c r="D3" s="10"/>
    </row>
    <row r="4" spans="1:4">
      <c r="B4" s="188" t="s">
        <v>3</v>
      </c>
      <c r="C4" s="14" t="s">
        <v>4</v>
      </c>
      <c r="D4" s="10"/>
    </row>
    <row r="5" spans="1:4">
      <c r="B5" s="189"/>
      <c r="C5" s="14" t="s">
        <v>5</v>
      </c>
      <c r="D5" s="10"/>
    </row>
    <row r="6" spans="1:4">
      <c r="B6" s="189"/>
      <c r="C6" s="14" t="s">
        <v>6</v>
      </c>
      <c r="D6" s="10"/>
    </row>
    <row r="7" spans="1:4">
      <c r="B7" s="189"/>
      <c r="C7" s="14" t="s">
        <v>7</v>
      </c>
      <c r="D7" s="10"/>
    </row>
    <row r="8" spans="1:4" ht="15.6" thickBot="1">
      <c r="B8" s="190"/>
      <c r="C8" s="14" t="s">
        <v>8</v>
      </c>
      <c r="D8" s="10"/>
    </row>
    <row r="9" spans="1:4" ht="216" customHeight="1" thickTop="1">
      <c r="A9" s="12"/>
      <c r="B9" s="16" t="s">
        <v>9</v>
      </c>
      <c r="C9" s="15" t="s">
        <v>10</v>
      </c>
      <c r="D9" s="10"/>
    </row>
    <row r="10" spans="1:4" ht="132.6" customHeight="1">
      <c r="B10" s="16" t="s">
        <v>11</v>
      </c>
      <c r="C10" s="15" t="s">
        <v>12</v>
      </c>
      <c r="D10" s="10"/>
    </row>
    <row r="11" spans="1:4" ht="25.7" customHeight="1">
      <c r="D11" s="10"/>
    </row>
    <row r="12" spans="1:4" ht="20.45" customHeight="1">
      <c r="B12" s="11" t="s">
        <v>13</v>
      </c>
      <c r="D12" s="10"/>
    </row>
    <row r="13" spans="1:4" ht="41.45" customHeight="1">
      <c r="B13" s="16" t="s">
        <v>14</v>
      </c>
      <c r="C13" s="17" t="s">
        <v>15</v>
      </c>
    </row>
    <row r="14" spans="1:4" ht="53.45" customHeight="1">
      <c r="B14" s="16" t="s">
        <v>16</v>
      </c>
      <c r="C14" s="17" t="s">
        <v>17</v>
      </c>
    </row>
    <row r="15" spans="1:4" ht="39" customHeight="1">
      <c r="B15" s="16" t="s">
        <v>18</v>
      </c>
      <c r="C15" s="17" t="s">
        <v>19</v>
      </c>
    </row>
  </sheetData>
  <mergeCells count="1">
    <mergeCell ref="B4:B8"/>
  </mergeCells>
  <hyperlinks>
    <hyperlink ref="C4" location="'1) A - Building a baseline'!A1" display="1) A - Building a Baseline" xr:uid="{0D13EABA-8A46-4C68-92BF-3AE8F36DA345}"/>
    <hyperlink ref="C5" location="'2) Final Data'!A1" display="2) Final Data " xr:uid="{1D7D4BC0-F828-4919-BB5D-436F99492246}"/>
    <hyperlink ref="C6" location="'3) Healthy Diets (B1)'!A1" display="3) Healthy Diets (B1)" xr:uid="{8E4645A8-DD32-4362-B2EA-EDA8A75EBAF5}"/>
    <hyperlink ref="C7" location="'4) Household Size and FTWE'!A1" display="4) Household Size and Full-Time Worker Equivalent" xr:uid="{9B3C8508-4670-41AC-98FB-FE2CA9A471BF}"/>
    <hyperlink ref="C8" location="'5) Dashboard'!A1" display="5) Dashboard with summary of data input in 2) Final data" xr:uid="{FAD61329-C4D0-4861-AA3C-9CFC8CD9F67F}"/>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81D26D-58E6-4B13-B3DA-2DFBBC0E86E2}">
  <dimension ref="A1:AP80"/>
  <sheetViews>
    <sheetView showGridLines="0" topLeftCell="W33" zoomScale="67" zoomScaleNormal="40" workbookViewId="0">
      <selection activeCell="AE39" sqref="AE39"/>
    </sheetView>
  </sheetViews>
  <sheetFormatPr defaultColWidth="9.140625" defaultRowHeight="15"/>
  <cols>
    <col min="1" max="1" width="34.42578125" style="9" customWidth="1"/>
    <col min="2" max="2" width="122" style="9" customWidth="1"/>
    <col min="3" max="42" width="24.5703125" style="26" customWidth="1"/>
    <col min="43" max="16384" width="9.140625" style="9"/>
  </cols>
  <sheetData>
    <row r="1" spans="1:42" s="54" customFormat="1" ht="18.75" customHeight="1">
      <c r="A1" s="52"/>
      <c r="B1" s="52"/>
      <c r="C1" s="52"/>
      <c r="D1" s="52"/>
      <c r="E1" s="52"/>
      <c r="F1" s="52"/>
      <c r="G1" s="52"/>
      <c r="H1" s="53"/>
      <c r="I1" s="53"/>
      <c r="J1" s="53"/>
      <c r="K1" s="53"/>
      <c r="L1" s="53"/>
      <c r="M1" s="53"/>
      <c r="N1" s="53"/>
      <c r="O1" s="53"/>
      <c r="P1" s="53"/>
      <c r="Q1" s="53"/>
      <c r="R1" s="53"/>
      <c r="S1" s="53"/>
      <c r="T1" s="53"/>
      <c r="U1" s="53"/>
      <c r="V1" s="53"/>
      <c r="W1" s="53"/>
      <c r="X1" s="53"/>
      <c r="Y1" s="53"/>
      <c r="Z1" s="53"/>
      <c r="AA1" s="53"/>
      <c r="AB1" s="53"/>
      <c r="AC1" s="53"/>
      <c r="AD1" s="53"/>
      <c r="AE1" s="53"/>
      <c r="AF1" s="53"/>
      <c r="AG1" s="53"/>
      <c r="AH1" s="53"/>
      <c r="AI1" s="53"/>
      <c r="AJ1" s="53"/>
      <c r="AK1" s="53"/>
      <c r="AL1" s="53"/>
      <c r="AM1" s="53"/>
      <c r="AN1" s="53"/>
      <c r="AO1" s="53"/>
      <c r="AP1" s="53"/>
    </row>
    <row r="2" spans="1:42" s="132" customFormat="1" ht="18.75" customHeight="1">
      <c r="A2" s="191" t="s">
        <v>20</v>
      </c>
      <c r="B2" s="191"/>
      <c r="C2" s="191"/>
      <c r="D2" s="191"/>
      <c r="E2" s="191"/>
      <c r="F2" s="191"/>
      <c r="G2" s="191"/>
      <c r="H2" s="131"/>
      <c r="I2" s="131"/>
      <c r="J2" s="131"/>
      <c r="K2" s="131"/>
      <c r="L2" s="131"/>
      <c r="M2" s="131"/>
      <c r="N2" s="131"/>
      <c r="O2" s="131"/>
      <c r="P2" s="131"/>
      <c r="Q2" s="131"/>
      <c r="R2" s="131"/>
      <c r="S2" s="131"/>
      <c r="T2" s="131"/>
      <c r="U2" s="131"/>
      <c r="V2" s="131"/>
      <c r="W2" s="131"/>
      <c r="X2" s="131"/>
      <c r="Y2" s="131"/>
      <c r="Z2" s="131"/>
      <c r="AA2" s="131"/>
      <c r="AB2" s="131"/>
      <c r="AC2" s="131"/>
      <c r="AD2" s="131"/>
      <c r="AE2" s="131"/>
      <c r="AF2" s="131"/>
      <c r="AG2" s="131"/>
      <c r="AH2" s="131"/>
      <c r="AI2" s="131"/>
      <c r="AJ2" s="131"/>
      <c r="AK2" s="131"/>
      <c r="AL2" s="131"/>
      <c r="AM2" s="131"/>
      <c r="AN2" s="131"/>
      <c r="AO2" s="131"/>
      <c r="AP2" s="131"/>
    </row>
    <row r="3" spans="1:42" s="132" customFormat="1" ht="18.75" customHeight="1">
      <c r="A3" s="191"/>
      <c r="B3" s="191"/>
      <c r="C3" s="191"/>
      <c r="D3" s="191"/>
      <c r="E3" s="191"/>
      <c r="F3" s="191"/>
      <c r="G3" s="191"/>
      <c r="H3" s="131"/>
      <c r="I3" s="131"/>
      <c r="J3" s="131"/>
      <c r="K3" s="131"/>
      <c r="L3" s="131"/>
      <c r="M3" s="131"/>
      <c r="N3" s="131"/>
      <c r="O3" s="131"/>
      <c r="P3" s="131"/>
      <c r="Q3" s="131"/>
      <c r="R3" s="131"/>
      <c r="S3" s="131"/>
      <c r="T3" s="131"/>
      <c r="U3" s="131"/>
      <c r="V3" s="131"/>
      <c r="W3" s="131"/>
      <c r="X3" s="131"/>
      <c r="Y3" s="131"/>
      <c r="Z3" s="131"/>
      <c r="AA3" s="131"/>
      <c r="AB3" s="131"/>
      <c r="AC3" s="131"/>
      <c r="AD3" s="131"/>
      <c r="AE3" s="131"/>
      <c r="AF3" s="131"/>
      <c r="AG3" s="131"/>
      <c r="AH3" s="131"/>
      <c r="AI3" s="131"/>
      <c r="AJ3" s="131"/>
      <c r="AK3" s="131"/>
      <c r="AL3" s="131"/>
      <c r="AM3" s="131"/>
      <c r="AN3" s="131"/>
      <c r="AO3" s="131"/>
      <c r="AP3" s="131"/>
    </row>
    <row r="4" spans="1:42" s="132" customFormat="1" ht="18.75" customHeight="1">
      <c r="A4" s="191"/>
      <c r="B4" s="191"/>
      <c r="C4" s="191"/>
      <c r="D4" s="191"/>
      <c r="E4" s="191"/>
      <c r="F4" s="191"/>
      <c r="G4" s="191"/>
      <c r="H4" s="131"/>
      <c r="I4" s="131"/>
      <c r="J4" s="131"/>
      <c r="K4" s="131"/>
      <c r="L4" s="131"/>
      <c r="M4" s="131"/>
      <c r="N4" s="131"/>
      <c r="O4" s="131"/>
      <c r="P4" s="131"/>
      <c r="Q4" s="131"/>
      <c r="R4" s="131"/>
      <c r="S4" s="131"/>
      <c r="T4" s="131"/>
      <c r="U4" s="131"/>
      <c r="V4" s="131"/>
      <c r="W4" s="131"/>
      <c r="X4" s="131"/>
      <c r="Y4" s="131"/>
      <c r="Z4" s="131"/>
      <c r="AA4" s="131"/>
      <c r="AB4" s="131"/>
      <c r="AC4" s="131"/>
      <c r="AD4" s="131"/>
      <c r="AE4" s="131"/>
      <c r="AF4" s="131"/>
      <c r="AG4" s="131"/>
      <c r="AH4" s="131"/>
      <c r="AI4" s="131"/>
      <c r="AJ4" s="131"/>
      <c r="AK4" s="131"/>
      <c r="AL4" s="131"/>
      <c r="AM4" s="131"/>
      <c r="AN4" s="131"/>
      <c r="AO4" s="131"/>
      <c r="AP4" s="131"/>
    </row>
    <row r="5" spans="1:42" s="132" customFormat="1" ht="18.75" customHeight="1">
      <c r="A5" s="191"/>
      <c r="B5" s="191"/>
      <c r="C5" s="191"/>
      <c r="D5" s="191"/>
      <c r="E5" s="191"/>
      <c r="F5" s="191"/>
      <c r="G5" s="191"/>
      <c r="H5" s="131"/>
      <c r="I5" s="131"/>
      <c r="J5" s="131"/>
      <c r="K5" s="131"/>
      <c r="L5" s="131"/>
      <c r="M5" s="131"/>
      <c r="N5" s="131"/>
      <c r="O5" s="131"/>
      <c r="P5" s="131"/>
      <c r="Q5" s="131"/>
      <c r="R5" s="131"/>
      <c r="S5" s="131"/>
      <c r="T5" s="131"/>
      <c r="U5" s="131"/>
      <c r="V5" s="131"/>
      <c r="W5" s="131"/>
      <c r="X5" s="131"/>
      <c r="Y5" s="131"/>
      <c r="Z5" s="131"/>
      <c r="AA5" s="131"/>
      <c r="AB5" s="131"/>
      <c r="AC5" s="131"/>
      <c r="AD5" s="131"/>
      <c r="AE5" s="131"/>
      <c r="AF5" s="131"/>
      <c r="AG5" s="131"/>
      <c r="AH5" s="131"/>
      <c r="AI5" s="131"/>
      <c r="AJ5" s="131"/>
      <c r="AK5" s="131"/>
      <c r="AL5" s="131"/>
      <c r="AM5" s="131"/>
      <c r="AN5" s="131"/>
      <c r="AO5" s="131"/>
      <c r="AP5" s="131"/>
    </row>
    <row r="6" spans="1:42" s="132" customFormat="1" ht="18.75" customHeight="1">
      <c r="A6" s="191"/>
      <c r="B6" s="191"/>
      <c r="C6" s="191"/>
      <c r="D6" s="191"/>
      <c r="E6" s="191"/>
      <c r="F6" s="191"/>
      <c r="G6" s="191"/>
      <c r="H6" s="131"/>
      <c r="I6" s="131"/>
      <c r="J6" s="131"/>
      <c r="K6" s="131"/>
      <c r="L6" s="131"/>
      <c r="M6" s="131"/>
      <c r="N6" s="131"/>
      <c r="O6" s="131"/>
      <c r="P6" s="131"/>
      <c r="Q6" s="131"/>
      <c r="R6" s="131"/>
      <c r="S6" s="131"/>
      <c r="T6" s="131"/>
      <c r="U6" s="131"/>
      <c r="V6" s="131"/>
      <c r="W6" s="131"/>
      <c r="X6" s="131"/>
      <c r="Y6" s="131"/>
      <c r="Z6" s="131"/>
      <c r="AA6" s="131"/>
      <c r="AB6" s="131"/>
      <c r="AC6" s="131"/>
      <c r="AD6" s="131"/>
      <c r="AE6" s="131"/>
      <c r="AF6" s="131"/>
      <c r="AG6" s="131"/>
      <c r="AH6" s="131"/>
      <c r="AI6" s="131"/>
      <c r="AJ6" s="131"/>
      <c r="AK6" s="131"/>
      <c r="AL6" s="131"/>
      <c r="AM6" s="131"/>
      <c r="AN6" s="131"/>
      <c r="AO6" s="131"/>
      <c r="AP6" s="131"/>
    </row>
    <row r="7" spans="1:42" s="132" customFormat="1" ht="18.75" customHeight="1">
      <c r="A7" s="191"/>
      <c r="B7" s="191"/>
      <c r="C7" s="191"/>
      <c r="D7" s="191"/>
      <c r="E7" s="191"/>
      <c r="F7" s="191"/>
      <c r="G7" s="191"/>
      <c r="H7" s="131"/>
      <c r="I7" s="131"/>
      <c r="J7" s="131"/>
      <c r="K7" s="131"/>
      <c r="L7" s="131"/>
      <c r="M7" s="131"/>
      <c r="N7" s="131"/>
      <c r="O7" s="131"/>
      <c r="P7" s="131"/>
      <c r="Q7" s="131"/>
      <c r="R7" s="131"/>
      <c r="S7" s="131"/>
      <c r="T7" s="131"/>
      <c r="U7" s="131"/>
      <c r="V7" s="131"/>
      <c r="W7" s="131"/>
      <c r="X7" s="131"/>
      <c r="Y7" s="131"/>
      <c r="Z7" s="131"/>
      <c r="AA7" s="131"/>
      <c r="AB7" s="131"/>
      <c r="AC7" s="131"/>
      <c r="AD7" s="131"/>
      <c r="AE7" s="131"/>
      <c r="AF7" s="131"/>
      <c r="AG7" s="131"/>
      <c r="AH7" s="131"/>
      <c r="AI7" s="131"/>
      <c r="AJ7" s="131"/>
      <c r="AK7" s="131"/>
      <c r="AL7" s="131"/>
      <c r="AM7" s="131"/>
      <c r="AN7" s="131"/>
      <c r="AO7" s="131"/>
      <c r="AP7" s="131"/>
    </row>
    <row r="8" spans="1:42">
      <c r="A8" s="281"/>
      <c r="B8" s="282"/>
      <c r="C8" s="282"/>
      <c r="D8" s="282"/>
      <c r="E8" s="282"/>
      <c r="F8" s="282"/>
      <c r="G8" s="282"/>
      <c r="H8" s="282"/>
      <c r="I8" s="282"/>
      <c r="J8" s="282"/>
      <c r="K8" s="282"/>
      <c r="L8" s="282"/>
      <c r="M8" s="282"/>
      <c r="N8" s="282"/>
      <c r="O8" s="282"/>
      <c r="P8" s="282"/>
      <c r="Q8" s="282"/>
      <c r="R8" s="282"/>
      <c r="S8" s="282"/>
      <c r="T8" s="282"/>
      <c r="U8" s="282"/>
      <c r="V8" s="282"/>
      <c r="W8" s="282"/>
      <c r="X8" s="282"/>
      <c r="Y8" s="282"/>
      <c r="Z8" s="282"/>
      <c r="AA8" s="282"/>
      <c r="AB8" s="282"/>
      <c r="AC8" s="282"/>
      <c r="AD8" s="282"/>
      <c r="AE8" s="282"/>
      <c r="AF8" s="282"/>
      <c r="AG8" s="282"/>
      <c r="AH8" s="282"/>
      <c r="AI8" s="282"/>
      <c r="AJ8" s="282"/>
      <c r="AK8" s="282"/>
      <c r="AL8" s="282"/>
      <c r="AM8" s="282"/>
      <c r="AN8" s="282"/>
      <c r="AO8" s="282"/>
      <c r="AP8" s="282"/>
    </row>
    <row r="9" spans="1:42" s="25" customFormat="1" ht="36" customHeight="1">
      <c r="A9" s="24" t="s">
        <v>21</v>
      </c>
      <c r="B9" s="28"/>
      <c r="C9" s="29" t="s">
        <v>22</v>
      </c>
      <c r="D9" s="29" t="s">
        <v>23</v>
      </c>
      <c r="E9" s="29" t="s">
        <v>24</v>
      </c>
      <c r="F9" s="29" t="s">
        <v>25</v>
      </c>
      <c r="G9" s="29" t="s">
        <v>26</v>
      </c>
      <c r="H9" s="29" t="s">
        <v>27</v>
      </c>
      <c r="I9" s="29" t="s">
        <v>28</v>
      </c>
      <c r="J9" s="29" t="s">
        <v>29</v>
      </c>
      <c r="K9" s="29" t="s">
        <v>30</v>
      </c>
      <c r="L9" s="29" t="s">
        <v>31</v>
      </c>
      <c r="M9" s="29" t="s">
        <v>32</v>
      </c>
      <c r="N9" s="29" t="s">
        <v>33</v>
      </c>
      <c r="O9" s="29" t="s">
        <v>34</v>
      </c>
      <c r="P9" s="29" t="s">
        <v>35</v>
      </c>
      <c r="Q9" s="29" t="s">
        <v>36</v>
      </c>
      <c r="R9" s="29" t="s">
        <v>37</v>
      </c>
      <c r="S9" s="29" t="s">
        <v>38</v>
      </c>
      <c r="T9" s="29" t="s">
        <v>39</v>
      </c>
      <c r="U9" s="29" t="s">
        <v>40</v>
      </c>
      <c r="V9" s="29" t="s">
        <v>41</v>
      </c>
      <c r="W9" s="29" t="s">
        <v>42</v>
      </c>
      <c r="X9" s="29" t="s">
        <v>43</v>
      </c>
      <c r="Y9" s="29" t="s">
        <v>44</v>
      </c>
      <c r="Z9" s="29" t="s">
        <v>45</v>
      </c>
      <c r="AA9" s="29" t="s">
        <v>46</v>
      </c>
      <c r="AB9" s="29" t="s">
        <v>47</v>
      </c>
      <c r="AC9" s="29" t="s">
        <v>48</v>
      </c>
      <c r="AD9" s="29" t="s">
        <v>49</v>
      </c>
      <c r="AE9" s="29" t="s">
        <v>50</v>
      </c>
      <c r="AF9" s="29" t="s">
        <v>51</v>
      </c>
      <c r="AG9" s="29" t="s">
        <v>52</v>
      </c>
      <c r="AH9" s="29" t="s">
        <v>53</v>
      </c>
      <c r="AI9" s="29" t="s">
        <v>54</v>
      </c>
      <c r="AJ9" s="29" t="s">
        <v>55</v>
      </c>
      <c r="AK9" s="29" t="s">
        <v>56</v>
      </c>
      <c r="AL9" s="29" t="s">
        <v>57</v>
      </c>
      <c r="AM9" s="29" t="s">
        <v>58</v>
      </c>
      <c r="AN9" s="29" t="s">
        <v>59</v>
      </c>
      <c r="AO9" s="29" t="s">
        <v>60</v>
      </c>
      <c r="AP9" s="29" t="s">
        <v>61</v>
      </c>
    </row>
    <row r="10" spans="1:42" ht="27.6" customHeight="1">
      <c r="A10" s="194" t="s">
        <v>62</v>
      </c>
      <c r="B10" s="30" t="s">
        <v>63</v>
      </c>
      <c r="C10" s="31" t="s">
        <v>64</v>
      </c>
      <c r="D10" s="31" t="s">
        <v>65</v>
      </c>
      <c r="E10" s="31" t="s">
        <v>64</v>
      </c>
      <c r="F10" s="31" t="s">
        <v>64</v>
      </c>
      <c r="G10" s="31" t="s">
        <v>65</v>
      </c>
      <c r="H10" s="31" t="s">
        <v>64</v>
      </c>
      <c r="I10" s="31" t="s">
        <v>64</v>
      </c>
      <c r="J10" s="31" t="s">
        <v>64</v>
      </c>
      <c r="K10" s="31" t="s">
        <v>64</v>
      </c>
      <c r="L10" s="31" t="s">
        <v>64</v>
      </c>
      <c r="M10" s="31" t="s">
        <v>65</v>
      </c>
      <c r="N10" s="31" t="s">
        <v>64</v>
      </c>
      <c r="O10" s="31" t="s">
        <v>65</v>
      </c>
      <c r="P10" s="31" t="s">
        <v>65</v>
      </c>
      <c r="Q10" s="31" t="s">
        <v>64</v>
      </c>
      <c r="R10" s="31" t="s">
        <v>64</v>
      </c>
      <c r="S10" s="31" t="s">
        <v>65</v>
      </c>
      <c r="T10" s="31" t="s">
        <v>65</v>
      </c>
      <c r="U10" s="31" t="s">
        <v>65</v>
      </c>
      <c r="V10" s="31" t="s">
        <v>65</v>
      </c>
      <c r="W10" s="31" t="s">
        <v>65</v>
      </c>
      <c r="X10" s="31" t="s">
        <v>65</v>
      </c>
      <c r="Y10" s="31" t="s">
        <v>65</v>
      </c>
      <c r="Z10" s="31" t="s">
        <v>66</v>
      </c>
      <c r="AA10" s="31" t="s">
        <v>64</v>
      </c>
      <c r="AB10" s="31" t="s">
        <v>65</v>
      </c>
      <c r="AC10" s="31" t="s">
        <v>64</v>
      </c>
      <c r="AD10" s="31" t="s">
        <v>64</v>
      </c>
      <c r="AE10" s="31" t="s">
        <v>65</v>
      </c>
      <c r="AF10" s="31" t="s">
        <v>65</v>
      </c>
      <c r="AG10" s="31" t="s">
        <v>65</v>
      </c>
      <c r="AH10" s="31" t="s">
        <v>64</v>
      </c>
      <c r="AI10" s="31" t="s">
        <v>65</v>
      </c>
      <c r="AJ10" s="31" t="s">
        <v>65</v>
      </c>
      <c r="AK10" s="31" t="s">
        <v>65</v>
      </c>
      <c r="AL10" s="31" t="s">
        <v>65</v>
      </c>
      <c r="AM10" s="31" t="s">
        <v>65</v>
      </c>
      <c r="AN10" s="31" t="s">
        <v>65</v>
      </c>
      <c r="AO10" s="31" t="s">
        <v>65</v>
      </c>
      <c r="AP10" s="31" t="s">
        <v>65</v>
      </c>
    </row>
    <row r="11" spans="1:42" ht="27.6" customHeight="1">
      <c r="A11" s="194"/>
      <c r="B11" s="30" t="s">
        <v>67</v>
      </c>
      <c r="C11" s="31" t="s">
        <v>68</v>
      </c>
      <c r="D11" s="31" t="s">
        <v>68</v>
      </c>
      <c r="E11" s="31" t="s">
        <v>69</v>
      </c>
      <c r="F11" s="31" t="s">
        <v>69</v>
      </c>
      <c r="G11" s="31" t="s">
        <v>70</v>
      </c>
      <c r="H11" s="31" t="s">
        <v>69</v>
      </c>
      <c r="I11" s="31" t="s">
        <v>69</v>
      </c>
      <c r="J11" s="31" t="s">
        <v>69</v>
      </c>
      <c r="K11" s="31" t="s">
        <v>68</v>
      </c>
      <c r="L11" s="31" t="s">
        <v>68</v>
      </c>
      <c r="M11" s="31" t="s">
        <v>69</v>
      </c>
      <c r="N11" s="31" t="s">
        <v>69</v>
      </c>
      <c r="O11" s="31" t="s">
        <v>70</v>
      </c>
      <c r="P11" s="31" t="s">
        <v>70</v>
      </c>
      <c r="Q11" s="31" t="s">
        <v>68</v>
      </c>
      <c r="R11" s="31" t="s">
        <v>68</v>
      </c>
      <c r="S11" s="31" t="s">
        <v>68</v>
      </c>
      <c r="T11" s="31" t="s">
        <v>69</v>
      </c>
      <c r="U11" s="31" t="s">
        <v>69</v>
      </c>
      <c r="V11" s="31" t="s">
        <v>68</v>
      </c>
      <c r="W11" s="31" t="s">
        <v>68</v>
      </c>
      <c r="X11" s="31" t="s">
        <v>69</v>
      </c>
      <c r="Y11" s="31" t="s">
        <v>68</v>
      </c>
      <c r="Z11" s="31" t="s">
        <v>70</v>
      </c>
      <c r="AA11" s="31" t="s">
        <v>69</v>
      </c>
      <c r="AB11" s="31" t="s">
        <v>69</v>
      </c>
      <c r="AC11" s="31" t="s">
        <v>69</v>
      </c>
      <c r="AD11" s="31" t="s">
        <v>69</v>
      </c>
      <c r="AE11" s="31" t="s">
        <v>68</v>
      </c>
      <c r="AF11" s="31" t="s">
        <v>69</v>
      </c>
      <c r="AG11" s="31" t="s">
        <v>68</v>
      </c>
      <c r="AH11" s="31" t="s">
        <v>68</v>
      </c>
      <c r="AI11" s="31" t="s">
        <v>70</v>
      </c>
      <c r="AJ11" s="31" t="s">
        <v>68</v>
      </c>
      <c r="AK11" s="31" t="s">
        <v>69</v>
      </c>
      <c r="AL11" s="31" t="s">
        <v>68</v>
      </c>
      <c r="AM11" s="31" t="s">
        <v>70</v>
      </c>
      <c r="AN11" s="31" t="s">
        <v>70</v>
      </c>
      <c r="AO11" s="31" t="s">
        <v>69</v>
      </c>
      <c r="AP11" s="31" t="s">
        <v>68</v>
      </c>
    </row>
    <row r="12" spans="1:42" ht="27.6" customHeight="1">
      <c r="A12" s="194"/>
      <c r="B12" s="30" t="s">
        <v>71</v>
      </c>
      <c r="C12" s="31" t="s">
        <v>72</v>
      </c>
      <c r="D12" s="31" t="s">
        <v>73</v>
      </c>
      <c r="E12" s="31" t="s">
        <v>74</v>
      </c>
      <c r="F12" s="31" t="s">
        <v>75</v>
      </c>
      <c r="G12" s="31" t="s">
        <v>76</v>
      </c>
      <c r="H12" s="31" t="s">
        <v>77</v>
      </c>
      <c r="I12" s="31" t="s">
        <v>78</v>
      </c>
      <c r="J12" s="31" t="s">
        <v>79</v>
      </c>
      <c r="K12" s="31" t="s">
        <v>80</v>
      </c>
      <c r="L12" s="31" t="s">
        <v>81</v>
      </c>
      <c r="M12" s="31" t="s">
        <v>82</v>
      </c>
      <c r="N12" s="31" t="s">
        <v>83</v>
      </c>
      <c r="O12" s="31" t="s">
        <v>84</v>
      </c>
      <c r="P12" s="31" t="s">
        <v>85</v>
      </c>
      <c r="Q12" s="31" t="s">
        <v>86</v>
      </c>
      <c r="R12" s="31" t="s">
        <v>85</v>
      </c>
      <c r="S12" s="31" t="s">
        <v>87</v>
      </c>
      <c r="T12" s="31" t="s">
        <v>88</v>
      </c>
      <c r="U12" s="31" t="s">
        <v>89</v>
      </c>
      <c r="V12" s="31" t="s">
        <v>89</v>
      </c>
      <c r="W12" s="31" t="s">
        <v>89</v>
      </c>
      <c r="X12" s="31" t="s">
        <v>89</v>
      </c>
      <c r="Y12" s="31" t="s">
        <v>90</v>
      </c>
      <c r="Z12" s="31" t="s">
        <v>91</v>
      </c>
      <c r="AA12" s="31" t="s">
        <v>92</v>
      </c>
      <c r="AB12" s="31" t="s">
        <v>88</v>
      </c>
      <c r="AC12" s="31" t="s">
        <v>93</v>
      </c>
      <c r="AD12" s="31" t="s">
        <v>94</v>
      </c>
      <c r="AE12" s="31" t="s">
        <v>95</v>
      </c>
      <c r="AF12" s="31" t="s">
        <v>96</v>
      </c>
      <c r="AG12" s="31" t="s">
        <v>93</v>
      </c>
      <c r="AH12" s="31" t="s">
        <v>97</v>
      </c>
      <c r="AI12" s="31" t="s">
        <v>98</v>
      </c>
      <c r="AJ12" s="31" t="s">
        <v>98</v>
      </c>
      <c r="AK12" s="31" t="s">
        <v>98</v>
      </c>
      <c r="AL12" s="31" t="s">
        <v>98</v>
      </c>
      <c r="AM12" s="31" t="s">
        <v>99</v>
      </c>
      <c r="AN12" s="31" t="s">
        <v>98</v>
      </c>
      <c r="AO12" s="31" t="s">
        <v>98</v>
      </c>
      <c r="AP12" s="31" t="s">
        <v>100</v>
      </c>
    </row>
    <row r="13" spans="1:42" ht="27.6" customHeight="1">
      <c r="A13" s="194"/>
      <c r="B13" s="30" t="s">
        <v>101</v>
      </c>
      <c r="C13" s="31">
        <v>2019</v>
      </c>
      <c r="D13" s="31">
        <v>2022</v>
      </c>
      <c r="E13" s="31">
        <v>2003</v>
      </c>
      <c r="F13" s="31">
        <v>2003</v>
      </c>
      <c r="G13" s="31">
        <v>2021</v>
      </c>
      <c r="H13" s="31">
        <v>1974</v>
      </c>
      <c r="I13" s="31">
        <v>1973</v>
      </c>
      <c r="J13" s="31">
        <v>2023</v>
      </c>
      <c r="K13" s="31">
        <v>2020</v>
      </c>
      <c r="L13" s="31">
        <v>2009</v>
      </c>
      <c r="M13" s="31">
        <v>2022</v>
      </c>
      <c r="N13" s="31">
        <v>2023</v>
      </c>
      <c r="O13" s="31">
        <v>2022</v>
      </c>
      <c r="P13" s="31">
        <v>2014</v>
      </c>
      <c r="Q13" s="31">
        <v>1989</v>
      </c>
      <c r="R13" s="31">
        <v>2014</v>
      </c>
      <c r="S13" s="31">
        <v>1997</v>
      </c>
      <c r="T13" s="31">
        <v>1987</v>
      </c>
      <c r="U13" s="31">
        <v>2002</v>
      </c>
      <c r="V13" s="31">
        <v>1983</v>
      </c>
      <c r="W13" s="31">
        <v>2015</v>
      </c>
      <c r="X13" s="31">
        <v>2021</v>
      </c>
      <c r="Y13" s="31">
        <v>2021</v>
      </c>
      <c r="Z13" s="31">
        <v>2017</v>
      </c>
      <c r="AA13" s="31">
        <v>2019</v>
      </c>
      <c r="AB13" s="31">
        <v>2002</v>
      </c>
      <c r="AC13" s="31">
        <v>2019</v>
      </c>
      <c r="AD13" s="31">
        <v>2018</v>
      </c>
      <c r="AE13" s="31">
        <v>2024</v>
      </c>
      <c r="AF13" s="31">
        <v>1983</v>
      </c>
      <c r="AG13" s="31">
        <v>2013</v>
      </c>
      <c r="AH13" s="31">
        <v>2019</v>
      </c>
      <c r="AI13" s="31">
        <v>2024</v>
      </c>
      <c r="AJ13" s="31">
        <v>2021</v>
      </c>
      <c r="AK13" s="31">
        <v>2015</v>
      </c>
      <c r="AL13" s="31">
        <v>2020</v>
      </c>
      <c r="AM13" s="31">
        <v>2022</v>
      </c>
      <c r="AN13" s="31">
        <v>2024</v>
      </c>
      <c r="AO13" s="31">
        <v>2005</v>
      </c>
      <c r="AP13" s="31">
        <v>2022</v>
      </c>
    </row>
    <row r="14" spans="1:42" ht="27.6" customHeight="1">
      <c r="A14" s="194"/>
      <c r="B14" s="30" t="s">
        <v>102</v>
      </c>
      <c r="C14" s="31" t="s">
        <v>103</v>
      </c>
      <c r="D14" s="31" t="s">
        <v>103</v>
      </c>
      <c r="E14" s="31" t="s">
        <v>104</v>
      </c>
      <c r="F14" s="31" t="s">
        <v>105</v>
      </c>
      <c r="G14" s="31" t="s">
        <v>106</v>
      </c>
      <c r="H14" s="31" t="s">
        <v>107</v>
      </c>
      <c r="I14" s="31" t="s">
        <v>108</v>
      </c>
      <c r="J14" s="31" t="s">
        <v>109</v>
      </c>
      <c r="K14" s="31" t="s">
        <v>110</v>
      </c>
      <c r="L14" s="31" t="s">
        <v>111</v>
      </c>
      <c r="M14" s="31" t="s">
        <v>112</v>
      </c>
      <c r="N14" s="31" t="s">
        <v>113</v>
      </c>
      <c r="O14" s="31" t="s">
        <v>114</v>
      </c>
      <c r="P14" s="31" t="s">
        <v>115</v>
      </c>
      <c r="Q14" s="31" t="s">
        <v>116</v>
      </c>
      <c r="R14" s="31" t="s">
        <v>117</v>
      </c>
      <c r="S14" s="31" t="s">
        <v>118</v>
      </c>
      <c r="T14" s="31" t="s">
        <v>119</v>
      </c>
      <c r="U14" s="31" t="s">
        <v>120</v>
      </c>
      <c r="V14" s="31" t="s">
        <v>121</v>
      </c>
      <c r="W14" s="31" t="s">
        <v>122</v>
      </c>
      <c r="X14" s="31" t="s">
        <v>122</v>
      </c>
      <c r="Y14" s="31" t="s">
        <v>123</v>
      </c>
      <c r="Z14" s="31" t="s">
        <v>124</v>
      </c>
      <c r="AA14" s="31" t="s">
        <v>125</v>
      </c>
      <c r="AB14" s="31" t="s">
        <v>126</v>
      </c>
      <c r="AC14" s="31" t="s">
        <v>127</v>
      </c>
      <c r="AD14" s="31" t="s">
        <v>128</v>
      </c>
      <c r="AE14" s="31" t="s">
        <v>129</v>
      </c>
      <c r="AF14" s="31" t="s">
        <v>130</v>
      </c>
      <c r="AG14" s="31" t="s">
        <v>131</v>
      </c>
      <c r="AH14" s="31" t="s">
        <v>132</v>
      </c>
      <c r="AI14" s="31" t="s">
        <v>133</v>
      </c>
      <c r="AJ14" s="31" t="s">
        <v>134</v>
      </c>
      <c r="AK14" s="31" t="s">
        <v>135</v>
      </c>
      <c r="AL14" s="31" t="s">
        <v>134</v>
      </c>
      <c r="AM14" s="31" t="s">
        <v>136</v>
      </c>
      <c r="AN14" s="31" t="s">
        <v>137</v>
      </c>
      <c r="AO14" s="31" t="s">
        <v>135</v>
      </c>
      <c r="AP14" s="31" t="s">
        <v>138</v>
      </c>
    </row>
    <row r="15" spans="1:42">
      <c r="A15" s="22"/>
      <c r="B15" s="21"/>
    </row>
    <row r="16" spans="1:42" s="21" customFormat="1" ht="102.95" customHeight="1">
      <c r="A16" s="192" t="s">
        <v>139</v>
      </c>
      <c r="B16" s="30" t="s">
        <v>140</v>
      </c>
      <c r="C16" s="179" t="s">
        <v>141</v>
      </c>
      <c r="D16" s="179" t="s">
        <v>141</v>
      </c>
      <c r="E16" s="179" t="s">
        <v>141</v>
      </c>
      <c r="F16" s="179" t="s">
        <v>141</v>
      </c>
      <c r="G16" s="179" t="s">
        <v>141</v>
      </c>
      <c r="H16" s="179" t="s">
        <v>142</v>
      </c>
      <c r="I16" s="179" t="s">
        <v>143</v>
      </c>
      <c r="J16" s="179" t="s">
        <v>144</v>
      </c>
      <c r="K16" s="179" t="s">
        <v>144</v>
      </c>
      <c r="L16" s="179" t="s">
        <v>144</v>
      </c>
      <c r="M16" s="179" t="s">
        <v>144</v>
      </c>
      <c r="N16" s="179" t="s">
        <v>144</v>
      </c>
      <c r="O16" s="179" t="s">
        <v>145</v>
      </c>
      <c r="P16" s="179" t="s">
        <v>145</v>
      </c>
      <c r="Q16" s="179" t="s">
        <v>141</v>
      </c>
      <c r="R16" s="179" t="s">
        <v>145</v>
      </c>
      <c r="S16" s="179" t="s">
        <v>146</v>
      </c>
      <c r="T16" s="179" t="s">
        <v>146</v>
      </c>
      <c r="U16" s="179" t="s">
        <v>145</v>
      </c>
      <c r="V16" s="179" t="s">
        <v>145</v>
      </c>
      <c r="W16" s="179" t="s">
        <v>145</v>
      </c>
      <c r="X16" s="179" t="s">
        <v>145</v>
      </c>
      <c r="Y16" s="179" t="s">
        <v>147</v>
      </c>
      <c r="Z16" s="179" t="s">
        <v>141</v>
      </c>
      <c r="AA16" s="179" t="s">
        <v>148</v>
      </c>
      <c r="AB16" s="179" t="s">
        <v>148</v>
      </c>
      <c r="AC16" s="179" t="s">
        <v>148</v>
      </c>
      <c r="AD16" s="179" t="s">
        <v>148</v>
      </c>
      <c r="AE16" s="179" t="s">
        <v>145</v>
      </c>
      <c r="AF16" s="179" t="s">
        <v>145</v>
      </c>
      <c r="AG16" s="179" t="s">
        <v>145</v>
      </c>
      <c r="AH16" s="179" t="s">
        <v>149</v>
      </c>
      <c r="AI16" s="179" t="s">
        <v>150</v>
      </c>
      <c r="AJ16" s="179" t="s">
        <v>151</v>
      </c>
      <c r="AK16" s="179" t="s">
        <v>151</v>
      </c>
      <c r="AL16" s="179" t="s">
        <v>151</v>
      </c>
      <c r="AM16" s="179" t="s">
        <v>146</v>
      </c>
      <c r="AN16" s="179" t="s">
        <v>150</v>
      </c>
      <c r="AO16" s="179" t="s">
        <v>151</v>
      </c>
      <c r="AP16" s="179" t="s">
        <v>151</v>
      </c>
    </row>
    <row r="17" spans="1:42" s="23" customFormat="1" ht="32.450000000000003" customHeight="1">
      <c r="A17" s="192"/>
      <c r="B17" s="56" t="s">
        <v>152</v>
      </c>
      <c r="C17" s="179" t="s">
        <v>153</v>
      </c>
      <c r="D17" s="179" t="s">
        <v>153</v>
      </c>
      <c r="E17" s="179" t="s">
        <v>153</v>
      </c>
      <c r="F17" s="179" t="s">
        <v>153</v>
      </c>
      <c r="G17" s="179" t="s">
        <v>153</v>
      </c>
      <c r="H17" s="179" t="s">
        <v>153</v>
      </c>
      <c r="I17" s="179" t="s">
        <v>153</v>
      </c>
      <c r="J17" s="179" t="s">
        <v>153</v>
      </c>
      <c r="K17" s="179" t="s">
        <v>153</v>
      </c>
      <c r="L17" s="179" t="s">
        <v>153</v>
      </c>
      <c r="M17" s="179" t="s">
        <v>153</v>
      </c>
      <c r="N17" s="179" t="s">
        <v>153</v>
      </c>
      <c r="O17" s="179" t="s">
        <v>154</v>
      </c>
      <c r="P17" s="179" t="s">
        <v>154</v>
      </c>
      <c r="Q17" s="179" t="s">
        <v>153</v>
      </c>
      <c r="R17" s="179" t="s">
        <v>154</v>
      </c>
      <c r="S17" s="179" t="s">
        <v>153</v>
      </c>
      <c r="T17" s="179" t="s">
        <v>153</v>
      </c>
      <c r="U17" s="179" t="s">
        <v>154</v>
      </c>
      <c r="V17" s="179" t="s">
        <v>154</v>
      </c>
      <c r="W17" s="179" t="s">
        <v>154</v>
      </c>
      <c r="X17" s="179" t="s">
        <v>154</v>
      </c>
      <c r="Y17" s="179" t="s">
        <v>154</v>
      </c>
      <c r="Z17" s="179" t="s">
        <v>153</v>
      </c>
      <c r="AA17" s="179" t="s">
        <v>153</v>
      </c>
      <c r="AB17" s="179" t="s">
        <v>153</v>
      </c>
      <c r="AC17" s="179" t="s">
        <v>153</v>
      </c>
      <c r="AD17" s="179" t="s">
        <v>153</v>
      </c>
      <c r="AE17" s="179" t="s">
        <v>155</v>
      </c>
      <c r="AF17" s="179" t="s">
        <v>155</v>
      </c>
      <c r="AG17" s="179" t="s">
        <v>155</v>
      </c>
      <c r="AH17" s="179" t="s">
        <v>155</v>
      </c>
      <c r="AI17" s="179" t="s">
        <v>154</v>
      </c>
      <c r="AJ17" s="179" t="s">
        <v>154</v>
      </c>
      <c r="AK17" s="179" t="s">
        <v>154</v>
      </c>
      <c r="AL17" s="179" t="s">
        <v>154</v>
      </c>
      <c r="AM17" s="179" t="s">
        <v>154</v>
      </c>
      <c r="AN17" s="179" t="s">
        <v>154</v>
      </c>
      <c r="AO17" s="179" t="s">
        <v>154</v>
      </c>
      <c r="AP17" s="179" t="s">
        <v>154</v>
      </c>
    </row>
    <row r="18" spans="1:42" ht="32.450000000000003" customHeight="1">
      <c r="A18" s="192"/>
      <c r="B18" s="30" t="s">
        <v>156</v>
      </c>
      <c r="C18" s="31" t="s">
        <v>157</v>
      </c>
      <c r="D18" s="31" t="s">
        <v>157</v>
      </c>
      <c r="E18" s="31" t="s">
        <v>157</v>
      </c>
      <c r="F18" s="31" t="s">
        <v>157</v>
      </c>
      <c r="G18" s="31" t="s">
        <v>157</v>
      </c>
      <c r="H18" s="31" t="s">
        <v>157</v>
      </c>
      <c r="I18" s="31" t="s">
        <v>157</v>
      </c>
      <c r="J18" s="31" t="s">
        <v>157</v>
      </c>
      <c r="K18" s="31" t="s">
        <v>157</v>
      </c>
      <c r="L18" s="31" t="s">
        <v>157</v>
      </c>
      <c r="M18" s="31" t="s">
        <v>157</v>
      </c>
      <c r="N18" s="31" t="s">
        <v>157</v>
      </c>
      <c r="O18" s="31" t="s">
        <v>157</v>
      </c>
      <c r="P18" s="31" t="s">
        <v>157</v>
      </c>
      <c r="Q18" s="31" t="s">
        <v>157</v>
      </c>
      <c r="R18" s="31" t="s">
        <v>157</v>
      </c>
      <c r="S18" s="31" t="s">
        <v>158</v>
      </c>
      <c r="T18" s="31" t="s">
        <v>157</v>
      </c>
      <c r="U18" s="31" t="s">
        <v>157</v>
      </c>
      <c r="V18" s="31" t="s">
        <v>157</v>
      </c>
      <c r="W18" s="31" t="s">
        <v>157</v>
      </c>
      <c r="X18" s="31" t="s">
        <v>157</v>
      </c>
      <c r="Y18" s="31" t="s">
        <v>157</v>
      </c>
      <c r="Z18" s="31" t="s">
        <v>157</v>
      </c>
      <c r="AA18" s="31" t="s">
        <v>157</v>
      </c>
      <c r="AB18" s="31" t="s">
        <v>157</v>
      </c>
      <c r="AC18" s="31" t="s">
        <v>157</v>
      </c>
      <c r="AD18" s="31" t="s">
        <v>157</v>
      </c>
      <c r="AE18" s="31" t="s">
        <v>158</v>
      </c>
      <c r="AF18" s="31" t="s">
        <v>158</v>
      </c>
      <c r="AG18" s="31" t="s">
        <v>157</v>
      </c>
      <c r="AH18" s="31" t="s">
        <v>157</v>
      </c>
      <c r="AI18" s="31" t="s">
        <v>157</v>
      </c>
      <c r="AJ18" s="31" t="s">
        <v>157</v>
      </c>
      <c r="AK18" s="31" t="s">
        <v>157</v>
      </c>
      <c r="AL18" s="31" t="s">
        <v>157</v>
      </c>
      <c r="AM18" s="31" t="s">
        <v>157</v>
      </c>
      <c r="AN18" s="31" t="s">
        <v>157</v>
      </c>
      <c r="AO18" s="31" t="s">
        <v>157</v>
      </c>
      <c r="AP18" s="31" t="s">
        <v>157</v>
      </c>
    </row>
    <row r="19" spans="1:42" ht="32.450000000000003" customHeight="1">
      <c r="A19" s="192"/>
      <c r="B19" s="30" t="s">
        <v>159</v>
      </c>
      <c r="C19" s="31" t="s">
        <v>160</v>
      </c>
      <c r="D19" s="31" t="s">
        <v>161</v>
      </c>
      <c r="E19" s="31" t="s">
        <v>161</v>
      </c>
      <c r="F19" s="31" t="s">
        <v>158</v>
      </c>
      <c r="G19" s="31" t="s">
        <v>158</v>
      </c>
      <c r="H19" s="31" t="s">
        <v>162</v>
      </c>
      <c r="I19" s="31" t="s">
        <v>161</v>
      </c>
      <c r="J19" s="31" t="s">
        <v>161</v>
      </c>
      <c r="K19" s="31" t="s">
        <v>158</v>
      </c>
      <c r="L19" s="31" t="s">
        <v>158</v>
      </c>
      <c r="M19" s="31" t="s">
        <v>158</v>
      </c>
      <c r="N19" s="31" t="s">
        <v>158</v>
      </c>
      <c r="O19" s="31" t="s">
        <v>158</v>
      </c>
      <c r="P19" s="31" t="s">
        <v>158</v>
      </c>
      <c r="Q19" s="31" t="s">
        <v>163</v>
      </c>
      <c r="R19" s="31" t="s">
        <v>158</v>
      </c>
      <c r="S19" s="31" t="s">
        <v>164</v>
      </c>
      <c r="T19" s="31" t="s">
        <v>165</v>
      </c>
      <c r="U19" s="31" t="s">
        <v>158</v>
      </c>
      <c r="V19" s="31" t="s">
        <v>158</v>
      </c>
      <c r="W19" s="31" t="s">
        <v>158</v>
      </c>
      <c r="X19" s="31" t="s">
        <v>166</v>
      </c>
      <c r="Y19" s="31" t="s">
        <v>167</v>
      </c>
      <c r="Z19" s="31" t="s">
        <v>168</v>
      </c>
      <c r="AA19" s="31" t="s">
        <v>163</v>
      </c>
      <c r="AB19" s="31" t="s">
        <v>169</v>
      </c>
      <c r="AC19" s="31" t="s">
        <v>170</v>
      </c>
      <c r="AD19" s="31" t="s">
        <v>171</v>
      </c>
      <c r="AE19" s="31" t="s">
        <v>172</v>
      </c>
      <c r="AF19" s="31" t="s">
        <v>173</v>
      </c>
      <c r="AG19" s="31" t="s">
        <v>174</v>
      </c>
      <c r="AH19" s="31" t="s">
        <v>174</v>
      </c>
      <c r="AI19" s="31" t="s">
        <v>175</v>
      </c>
      <c r="AJ19" s="31" t="s">
        <v>171</v>
      </c>
      <c r="AK19" s="31" t="s">
        <v>175</v>
      </c>
      <c r="AL19" s="31" t="s">
        <v>174</v>
      </c>
      <c r="AM19" s="31" t="s">
        <v>170</v>
      </c>
      <c r="AN19" s="31" t="s">
        <v>176</v>
      </c>
      <c r="AO19" s="31" t="s">
        <v>166</v>
      </c>
      <c r="AP19" s="31" t="s">
        <v>177</v>
      </c>
    </row>
    <row r="20" spans="1:42" ht="32.450000000000003" customHeight="1">
      <c r="A20" s="192"/>
      <c r="B20" s="30" t="s">
        <v>178</v>
      </c>
      <c r="C20" s="31">
        <v>7</v>
      </c>
      <c r="D20" s="31">
        <v>8</v>
      </c>
      <c r="E20" s="31">
        <v>10</v>
      </c>
      <c r="F20" s="31">
        <v>8</v>
      </c>
      <c r="G20" s="31">
        <v>8</v>
      </c>
      <c r="H20" s="31">
        <v>12</v>
      </c>
      <c r="I20" s="31">
        <v>14</v>
      </c>
      <c r="J20" s="31">
        <v>9</v>
      </c>
      <c r="K20" s="31">
        <v>8</v>
      </c>
      <c r="L20" s="31">
        <v>8</v>
      </c>
      <c r="M20" s="31">
        <v>8</v>
      </c>
      <c r="N20" s="31">
        <v>9</v>
      </c>
      <c r="O20" s="31">
        <v>7</v>
      </c>
      <c r="P20" s="31">
        <v>8</v>
      </c>
      <c r="Q20" s="31">
        <v>8</v>
      </c>
      <c r="R20" s="31">
        <v>8</v>
      </c>
      <c r="S20" s="31">
        <v>14</v>
      </c>
      <c r="T20" s="31">
        <v>14</v>
      </c>
      <c r="U20" s="31">
        <v>8</v>
      </c>
      <c r="V20" s="31">
        <v>8</v>
      </c>
      <c r="W20" s="31">
        <v>10</v>
      </c>
      <c r="X20" s="31">
        <v>8</v>
      </c>
      <c r="Y20" s="31">
        <v>8</v>
      </c>
      <c r="Z20" s="31">
        <v>8</v>
      </c>
      <c r="AA20" s="31">
        <v>8</v>
      </c>
      <c r="AB20" s="31">
        <v>8</v>
      </c>
      <c r="AC20" s="31">
        <v>8</v>
      </c>
      <c r="AD20" s="31">
        <v>8</v>
      </c>
      <c r="AE20" s="31">
        <v>16</v>
      </c>
      <c r="AF20" s="31">
        <v>12</v>
      </c>
      <c r="AG20" s="31">
        <v>12</v>
      </c>
      <c r="AH20" s="31">
        <v>12</v>
      </c>
      <c r="AI20" s="31">
        <v>6</v>
      </c>
      <c r="AJ20" s="31">
        <v>8</v>
      </c>
      <c r="AK20" s="31">
        <v>12</v>
      </c>
      <c r="AL20" s="31">
        <v>6</v>
      </c>
      <c r="AM20" s="31">
        <v>8</v>
      </c>
      <c r="AN20" s="31">
        <v>10</v>
      </c>
      <c r="AO20" s="31">
        <v>12</v>
      </c>
      <c r="AP20" s="31">
        <v>18</v>
      </c>
    </row>
    <row r="21" spans="1:42" ht="32.450000000000003" customHeight="1">
      <c r="A21" s="192"/>
      <c r="B21" s="30" t="s">
        <v>179</v>
      </c>
      <c r="C21" s="31">
        <v>5</v>
      </c>
      <c r="D21" s="31">
        <v>6</v>
      </c>
      <c r="E21" s="31">
        <v>5</v>
      </c>
      <c r="F21" s="31">
        <v>5</v>
      </c>
      <c r="G21" s="31">
        <v>6</v>
      </c>
      <c r="H21" s="31">
        <v>5</v>
      </c>
      <c r="I21" s="31">
        <v>5</v>
      </c>
      <c r="J21" s="31">
        <v>5</v>
      </c>
      <c r="K21" s="31">
        <v>5</v>
      </c>
      <c r="L21" s="31">
        <v>5</v>
      </c>
      <c r="M21" s="31">
        <v>5</v>
      </c>
      <c r="N21" s="31">
        <v>5</v>
      </c>
      <c r="O21" s="31">
        <v>5</v>
      </c>
      <c r="P21" s="31">
        <v>6</v>
      </c>
      <c r="Q21" s="31">
        <v>5</v>
      </c>
      <c r="R21" s="31">
        <v>6</v>
      </c>
      <c r="S21" s="31">
        <v>6</v>
      </c>
      <c r="T21" s="31">
        <v>6</v>
      </c>
      <c r="U21" s="31">
        <v>6</v>
      </c>
      <c r="V21" s="31">
        <v>7</v>
      </c>
      <c r="W21" s="31">
        <v>7</v>
      </c>
      <c r="X21" s="31">
        <v>7</v>
      </c>
      <c r="Y21" s="31">
        <v>5</v>
      </c>
      <c r="Z21" s="31">
        <v>5</v>
      </c>
      <c r="AA21" s="31">
        <v>5</v>
      </c>
      <c r="AB21" s="31">
        <v>5</v>
      </c>
      <c r="AC21" s="31">
        <v>5</v>
      </c>
      <c r="AD21" s="31">
        <v>5</v>
      </c>
      <c r="AE21" s="31">
        <v>7</v>
      </c>
      <c r="AF21" s="31">
        <v>5</v>
      </c>
      <c r="AG21" s="31">
        <v>6</v>
      </c>
      <c r="AH21" s="31">
        <v>6</v>
      </c>
      <c r="AI21" s="31">
        <v>6</v>
      </c>
      <c r="AJ21" s="31">
        <v>6</v>
      </c>
      <c r="AK21" s="31">
        <v>6</v>
      </c>
      <c r="AL21" s="31">
        <v>5</v>
      </c>
      <c r="AM21" s="31">
        <v>5</v>
      </c>
      <c r="AN21" s="31">
        <v>5</v>
      </c>
      <c r="AO21" s="31">
        <v>6</v>
      </c>
      <c r="AP21" s="31">
        <v>7</v>
      </c>
    </row>
    <row r="22" spans="1:42">
      <c r="A22" s="22"/>
      <c r="B22" s="21"/>
    </row>
    <row r="23" spans="1:42" ht="30">
      <c r="A23" s="192" t="s">
        <v>180</v>
      </c>
      <c r="B23" s="30" t="s">
        <v>181</v>
      </c>
      <c r="C23" s="179" t="s">
        <v>182</v>
      </c>
      <c r="D23" s="179" t="s">
        <v>182</v>
      </c>
      <c r="E23" s="179" t="s">
        <v>182</v>
      </c>
      <c r="F23" s="179" t="s">
        <v>182</v>
      </c>
      <c r="G23" s="179" t="s">
        <v>182</v>
      </c>
      <c r="H23" s="179" t="s">
        <v>183</v>
      </c>
      <c r="I23" s="179" t="s">
        <v>184</v>
      </c>
      <c r="J23" s="179" t="s">
        <v>184</v>
      </c>
      <c r="K23" s="179" t="s">
        <v>184</v>
      </c>
      <c r="L23" s="179" t="s">
        <v>185</v>
      </c>
      <c r="M23" s="179" t="s">
        <v>185</v>
      </c>
      <c r="N23" s="179" t="s">
        <v>185</v>
      </c>
      <c r="O23" s="179" t="s">
        <v>186</v>
      </c>
      <c r="P23" s="179" t="s">
        <v>187</v>
      </c>
      <c r="Q23" s="179" t="s">
        <v>187</v>
      </c>
      <c r="R23" s="179" t="s">
        <v>187</v>
      </c>
      <c r="S23" s="179" t="s">
        <v>188</v>
      </c>
      <c r="T23" s="179" t="s">
        <v>189</v>
      </c>
      <c r="U23" s="179" t="s">
        <v>187</v>
      </c>
      <c r="V23" s="179" t="s">
        <v>187</v>
      </c>
      <c r="W23" s="179" t="s">
        <v>187</v>
      </c>
      <c r="X23" s="179" t="s">
        <v>187</v>
      </c>
      <c r="Y23" s="179" t="s">
        <v>187</v>
      </c>
      <c r="Z23" s="179" t="s">
        <v>187</v>
      </c>
      <c r="AA23" s="179" t="s">
        <v>182</v>
      </c>
      <c r="AB23" s="179" t="s">
        <v>182</v>
      </c>
      <c r="AC23" s="179" t="s">
        <v>182</v>
      </c>
      <c r="AD23" s="179" t="s">
        <v>182</v>
      </c>
      <c r="AE23" s="179" t="s">
        <v>190</v>
      </c>
      <c r="AF23" s="179" t="s">
        <v>189</v>
      </c>
      <c r="AG23" s="179" t="s">
        <v>191</v>
      </c>
      <c r="AH23" s="179" t="s">
        <v>189</v>
      </c>
      <c r="AI23" s="179" t="s">
        <v>186</v>
      </c>
      <c r="AJ23" s="179" t="s">
        <v>186</v>
      </c>
      <c r="AK23" s="179" t="s">
        <v>186</v>
      </c>
      <c r="AL23" s="179" t="s">
        <v>186</v>
      </c>
      <c r="AM23" s="179" t="s">
        <v>191</v>
      </c>
      <c r="AN23" s="179" t="s">
        <v>191</v>
      </c>
      <c r="AO23" s="179" t="s">
        <v>192</v>
      </c>
      <c r="AP23" s="179" t="s">
        <v>192</v>
      </c>
    </row>
    <row r="24" spans="1:42" ht="90">
      <c r="A24" s="192"/>
      <c r="B24" s="30" t="s">
        <v>193</v>
      </c>
      <c r="C24" s="179" t="s">
        <v>194</v>
      </c>
      <c r="D24" s="179" t="s">
        <v>194</v>
      </c>
      <c r="E24" s="179" t="s">
        <v>195</v>
      </c>
      <c r="F24" s="179" t="s">
        <v>196</v>
      </c>
      <c r="G24" s="179" t="s">
        <v>197</v>
      </c>
      <c r="H24" s="179" t="s">
        <v>198</v>
      </c>
      <c r="I24" s="179" t="s">
        <v>199</v>
      </c>
      <c r="J24" s="179" t="s">
        <v>199</v>
      </c>
      <c r="K24" s="179" t="s">
        <v>200</v>
      </c>
      <c r="L24" s="179" t="s">
        <v>200</v>
      </c>
      <c r="M24" s="179" t="s">
        <v>201</v>
      </c>
      <c r="N24" s="179" t="s">
        <v>201</v>
      </c>
      <c r="O24" s="179" t="s">
        <v>202</v>
      </c>
      <c r="P24" s="179" t="s">
        <v>203</v>
      </c>
      <c r="Q24" s="179" t="s">
        <v>204</v>
      </c>
      <c r="R24" s="179" t="s">
        <v>205</v>
      </c>
      <c r="S24" s="179" t="s">
        <v>206</v>
      </c>
      <c r="T24" s="179" t="s">
        <v>207</v>
      </c>
      <c r="U24" s="179" t="s">
        <v>205</v>
      </c>
      <c r="V24" s="179"/>
      <c r="W24" s="179" t="s">
        <v>205</v>
      </c>
      <c r="X24" s="179" t="s">
        <v>205</v>
      </c>
      <c r="Y24" s="179" t="s">
        <v>205</v>
      </c>
      <c r="Z24" s="179" t="s">
        <v>208</v>
      </c>
      <c r="AA24" s="179" t="s">
        <v>209</v>
      </c>
      <c r="AB24" s="179" t="s">
        <v>210</v>
      </c>
      <c r="AC24" s="179" t="s">
        <v>211</v>
      </c>
      <c r="AD24" s="179" t="s">
        <v>212</v>
      </c>
      <c r="AE24" s="179" t="s">
        <v>213</v>
      </c>
      <c r="AF24" s="179" t="s">
        <v>214</v>
      </c>
      <c r="AG24" s="179" t="s">
        <v>215</v>
      </c>
      <c r="AH24" s="179" t="s">
        <v>216</v>
      </c>
      <c r="AI24" s="179" t="s">
        <v>217</v>
      </c>
      <c r="AJ24" s="179" t="s">
        <v>218</v>
      </c>
      <c r="AK24" s="179" t="s">
        <v>219</v>
      </c>
      <c r="AL24" s="179" t="s">
        <v>220</v>
      </c>
      <c r="AM24" s="179" t="s">
        <v>221</v>
      </c>
      <c r="AN24" s="179" t="s">
        <v>222</v>
      </c>
      <c r="AO24" s="179" t="s">
        <v>223</v>
      </c>
      <c r="AP24" s="179" t="s">
        <v>224</v>
      </c>
    </row>
    <row r="25" spans="1:42" ht="45">
      <c r="A25" s="192"/>
      <c r="B25" s="30" t="s">
        <v>225</v>
      </c>
      <c r="C25" s="179" t="s">
        <v>226</v>
      </c>
      <c r="D25" s="179" t="s">
        <v>226</v>
      </c>
      <c r="E25" s="179" t="s">
        <v>227</v>
      </c>
      <c r="F25" s="179" t="s">
        <v>226</v>
      </c>
      <c r="G25" s="179" t="s">
        <v>226</v>
      </c>
      <c r="H25" s="179" t="s">
        <v>228</v>
      </c>
      <c r="I25" s="179" t="s">
        <v>229</v>
      </c>
      <c r="J25" s="179" t="s">
        <v>226</v>
      </c>
      <c r="K25" s="179" t="s">
        <v>229</v>
      </c>
      <c r="L25" s="179" t="s">
        <v>229</v>
      </c>
      <c r="M25" s="179" t="s">
        <v>230</v>
      </c>
      <c r="N25" s="179" t="s">
        <v>229</v>
      </c>
      <c r="O25" s="179" t="s">
        <v>229</v>
      </c>
      <c r="P25" s="179" t="s">
        <v>226</v>
      </c>
      <c r="Q25" s="179" t="s">
        <v>231</v>
      </c>
      <c r="R25" s="179" t="s">
        <v>226</v>
      </c>
      <c r="S25" s="179" t="s">
        <v>232</v>
      </c>
      <c r="T25" s="179" t="s">
        <v>233</v>
      </c>
      <c r="U25" s="179" t="s">
        <v>226</v>
      </c>
      <c r="V25" s="179" t="s">
        <v>205</v>
      </c>
      <c r="W25" s="179" t="s">
        <v>234</v>
      </c>
      <c r="X25" s="179" t="s">
        <v>234</v>
      </c>
      <c r="Y25" s="179" t="s">
        <v>234</v>
      </c>
      <c r="Z25" s="179" t="s">
        <v>235</v>
      </c>
      <c r="AA25" s="179" t="s">
        <v>236</v>
      </c>
      <c r="AB25" s="179" t="s">
        <v>236</v>
      </c>
      <c r="AC25" s="179" t="s">
        <v>236</v>
      </c>
      <c r="AD25" s="179" t="s">
        <v>236</v>
      </c>
      <c r="AE25" s="179" t="s">
        <v>237</v>
      </c>
      <c r="AF25" s="179" t="s">
        <v>232</v>
      </c>
      <c r="AG25" s="179" t="s">
        <v>238</v>
      </c>
      <c r="AH25" s="179" t="s">
        <v>239</v>
      </c>
      <c r="AI25" s="179" t="s">
        <v>240</v>
      </c>
      <c r="AJ25" s="179" t="s">
        <v>241</v>
      </c>
      <c r="AK25" s="179" t="s">
        <v>242</v>
      </c>
      <c r="AL25" s="179" t="s">
        <v>243</v>
      </c>
      <c r="AM25" s="179" t="s">
        <v>244</v>
      </c>
      <c r="AN25" s="179" t="s">
        <v>245</v>
      </c>
      <c r="AO25" s="179" t="s">
        <v>246</v>
      </c>
      <c r="AP25" s="179" t="s">
        <v>247</v>
      </c>
    </row>
    <row r="26" spans="1:42" ht="30">
      <c r="A26" s="192"/>
      <c r="B26" s="30" t="s">
        <v>248</v>
      </c>
      <c r="C26" s="179" t="s">
        <v>249</v>
      </c>
      <c r="D26" s="179" t="s">
        <v>249</v>
      </c>
      <c r="E26" s="179" t="s">
        <v>249</v>
      </c>
      <c r="F26" s="179" t="s">
        <v>249</v>
      </c>
      <c r="G26" s="179" t="s">
        <v>249</v>
      </c>
      <c r="H26" s="179" t="s">
        <v>250</v>
      </c>
      <c r="I26" s="179" t="s">
        <v>251</v>
      </c>
      <c r="J26" s="179" t="s">
        <v>251</v>
      </c>
      <c r="K26" s="179" t="s">
        <v>251</v>
      </c>
      <c r="L26" s="179" t="s">
        <v>251</v>
      </c>
      <c r="M26" s="179" t="s">
        <v>251</v>
      </c>
      <c r="N26" s="179" t="s">
        <v>251</v>
      </c>
      <c r="O26" s="179" t="s">
        <v>251</v>
      </c>
      <c r="P26" s="179" t="s">
        <v>250</v>
      </c>
      <c r="Q26" s="179" t="s">
        <v>249</v>
      </c>
      <c r="R26" s="179" t="s">
        <v>250</v>
      </c>
      <c r="S26" s="179" t="s">
        <v>250</v>
      </c>
      <c r="T26" s="179" t="s">
        <v>249</v>
      </c>
      <c r="U26" s="179" t="s">
        <v>250</v>
      </c>
      <c r="V26" s="179" t="s">
        <v>250</v>
      </c>
      <c r="W26" s="179" t="s">
        <v>250</v>
      </c>
      <c r="X26" s="179" t="s">
        <v>250</v>
      </c>
      <c r="Y26" s="179" t="s">
        <v>250</v>
      </c>
      <c r="Z26" s="179" t="s">
        <v>249</v>
      </c>
      <c r="AA26" s="179" t="s">
        <v>251</v>
      </c>
      <c r="AB26" s="179" t="s">
        <v>251</v>
      </c>
      <c r="AC26" s="179" t="s">
        <v>251</v>
      </c>
      <c r="AD26" s="179" t="s">
        <v>251</v>
      </c>
      <c r="AE26" s="179" t="s">
        <v>250</v>
      </c>
      <c r="AF26" s="179" t="s">
        <v>252</v>
      </c>
      <c r="AG26" s="179" t="s">
        <v>250</v>
      </c>
      <c r="AH26" s="179" t="s">
        <v>253</v>
      </c>
      <c r="AI26" s="179" t="s">
        <v>148</v>
      </c>
      <c r="AJ26" s="179" t="s">
        <v>148</v>
      </c>
      <c r="AK26" s="179" t="s">
        <v>250</v>
      </c>
      <c r="AL26" s="179" t="s">
        <v>250</v>
      </c>
      <c r="AM26" s="179" t="s">
        <v>250</v>
      </c>
      <c r="AN26" s="179" t="s">
        <v>148</v>
      </c>
      <c r="AO26" s="179" t="s">
        <v>250</v>
      </c>
      <c r="AP26" s="179" t="s">
        <v>250</v>
      </c>
    </row>
    <row r="27" spans="1:42" ht="30">
      <c r="A27" s="192"/>
      <c r="B27" s="30" t="s">
        <v>254</v>
      </c>
      <c r="C27" s="179" t="s">
        <v>255</v>
      </c>
      <c r="D27" s="179" t="s">
        <v>255</v>
      </c>
      <c r="E27" s="179" t="s">
        <v>255</v>
      </c>
      <c r="F27" s="179" t="s">
        <v>255</v>
      </c>
      <c r="G27" s="179" t="s">
        <v>255</v>
      </c>
      <c r="H27" s="179" t="s">
        <v>256</v>
      </c>
      <c r="I27" s="179"/>
      <c r="J27" s="179"/>
      <c r="K27" s="179"/>
      <c r="L27" s="179"/>
      <c r="M27" s="179"/>
      <c r="N27" s="179"/>
      <c r="O27" s="179"/>
      <c r="P27" s="179" t="s">
        <v>255</v>
      </c>
      <c r="Q27" s="179" t="s">
        <v>256</v>
      </c>
      <c r="R27" s="179" t="s">
        <v>255</v>
      </c>
      <c r="S27" s="179" t="s">
        <v>256</v>
      </c>
      <c r="T27" s="179" t="s">
        <v>256</v>
      </c>
      <c r="U27" s="179" t="s">
        <v>255</v>
      </c>
      <c r="V27" s="179" t="s">
        <v>255</v>
      </c>
      <c r="W27" s="179" t="s">
        <v>255</v>
      </c>
      <c r="X27" s="179" t="s">
        <v>255</v>
      </c>
      <c r="Y27" s="179" t="s">
        <v>257</v>
      </c>
      <c r="Z27" s="179" t="s">
        <v>256</v>
      </c>
      <c r="AA27" s="179" t="s">
        <v>255</v>
      </c>
      <c r="AB27" s="179" t="s">
        <v>255</v>
      </c>
      <c r="AC27" s="179" t="s">
        <v>255</v>
      </c>
      <c r="AD27" s="179" t="s">
        <v>255</v>
      </c>
      <c r="AE27" s="179" t="s">
        <v>255</v>
      </c>
      <c r="AF27" s="179" t="s">
        <v>257</v>
      </c>
      <c r="AG27" s="179" t="s">
        <v>255</v>
      </c>
      <c r="AH27" s="179" t="s">
        <v>257</v>
      </c>
      <c r="AI27" s="179" t="s">
        <v>257</v>
      </c>
      <c r="AJ27" s="179" t="s">
        <v>255</v>
      </c>
      <c r="AK27" s="179" t="s">
        <v>255</v>
      </c>
      <c r="AL27" s="179" t="s">
        <v>255</v>
      </c>
      <c r="AM27" s="179" t="s">
        <v>255</v>
      </c>
      <c r="AN27" s="179" t="s">
        <v>255</v>
      </c>
      <c r="AO27" s="179" t="s">
        <v>255</v>
      </c>
      <c r="AP27" s="179" t="s">
        <v>255</v>
      </c>
    </row>
    <row r="28" spans="1:42" ht="60">
      <c r="A28" s="192"/>
      <c r="B28" s="30" t="s">
        <v>258</v>
      </c>
      <c r="C28" s="179" t="s">
        <v>259</v>
      </c>
      <c r="D28" s="179" t="s">
        <v>260</v>
      </c>
      <c r="E28" s="179" t="s">
        <v>261</v>
      </c>
      <c r="F28" s="179" t="s">
        <v>262</v>
      </c>
      <c r="G28" s="179" t="s">
        <v>262</v>
      </c>
      <c r="H28" s="179" t="s">
        <v>263</v>
      </c>
      <c r="I28" s="179" t="s">
        <v>264</v>
      </c>
      <c r="J28" s="179" t="s">
        <v>265</v>
      </c>
      <c r="K28" s="179" t="s">
        <v>265</v>
      </c>
      <c r="L28" s="179" t="s">
        <v>266</v>
      </c>
      <c r="M28" s="179" t="s">
        <v>265</v>
      </c>
      <c r="N28" s="179" t="s">
        <v>265</v>
      </c>
      <c r="O28" s="179" t="s">
        <v>267</v>
      </c>
      <c r="P28" s="179" t="s">
        <v>268</v>
      </c>
      <c r="Q28" s="179" t="s">
        <v>269</v>
      </c>
      <c r="R28" s="179" t="s">
        <v>270</v>
      </c>
      <c r="S28" s="179" t="s">
        <v>271</v>
      </c>
      <c r="T28" s="179" t="s">
        <v>272</v>
      </c>
      <c r="U28" s="179" t="s">
        <v>273</v>
      </c>
      <c r="V28" s="179" t="s">
        <v>274</v>
      </c>
      <c r="W28" s="179" t="s">
        <v>275</v>
      </c>
      <c r="X28" s="179" t="s">
        <v>276</v>
      </c>
      <c r="Y28" s="179" t="s">
        <v>277</v>
      </c>
      <c r="Z28" s="179" t="s">
        <v>278</v>
      </c>
      <c r="AA28" s="179" t="s">
        <v>279</v>
      </c>
      <c r="AB28" s="179" t="s">
        <v>280</v>
      </c>
      <c r="AC28" s="179" t="s">
        <v>280</v>
      </c>
      <c r="AD28" s="179" t="s">
        <v>280</v>
      </c>
      <c r="AE28" s="179" t="s">
        <v>281</v>
      </c>
      <c r="AF28" s="179" t="s">
        <v>282</v>
      </c>
      <c r="AG28" s="179" t="s">
        <v>283</v>
      </c>
      <c r="AH28" s="179" t="s">
        <v>282</v>
      </c>
      <c r="AI28" s="179" t="s">
        <v>284</v>
      </c>
      <c r="AJ28" s="179" t="s">
        <v>285</v>
      </c>
      <c r="AK28" s="179" t="s">
        <v>286</v>
      </c>
      <c r="AL28" s="179" t="s">
        <v>287</v>
      </c>
      <c r="AM28" s="179" t="s">
        <v>288</v>
      </c>
      <c r="AN28" s="179" t="s">
        <v>289</v>
      </c>
      <c r="AO28" s="179" t="s">
        <v>286</v>
      </c>
      <c r="AP28" s="179" t="s">
        <v>290</v>
      </c>
    </row>
    <row r="29" spans="1:42" ht="135">
      <c r="A29" s="192"/>
      <c r="B29" s="30" t="s">
        <v>291</v>
      </c>
      <c r="C29" s="179" t="s">
        <v>292</v>
      </c>
      <c r="D29" s="179" t="s">
        <v>293</v>
      </c>
      <c r="E29" s="179" t="s">
        <v>294</v>
      </c>
      <c r="F29" s="179" t="s">
        <v>295</v>
      </c>
      <c r="G29" s="179" t="s">
        <v>296</v>
      </c>
      <c r="H29" s="179" t="s">
        <v>297</v>
      </c>
      <c r="I29" s="179" t="s">
        <v>298</v>
      </c>
      <c r="J29" s="179" t="s">
        <v>299</v>
      </c>
      <c r="K29" s="179" t="s">
        <v>300</v>
      </c>
      <c r="L29" s="179" t="s">
        <v>301</v>
      </c>
      <c r="M29" s="179" t="s">
        <v>302</v>
      </c>
      <c r="N29" s="179" t="s">
        <v>303</v>
      </c>
      <c r="O29" s="179" t="s">
        <v>304</v>
      </c>
      <c r="P29" s="179" t="s">
        <v>305</v>
      </c>
      <c r="Q29" s="179" t="s">
        <v>306</v>
      </c>
      <c r="R29" s="179" t="s">
        <v>307</v>
      </c>
      <c r="S29" s="179" t="s">
        <v>308</v>
      </c>
      <c r="T29" s="179" t="s">
        <v>309</v>
      </c>
      <c r="U29" s="179" t="s">
        <v>310</v>
      </c>
      <c r="V29" s="179" t="s">
        <v>307</v>
      </c>
      <c r="W29" s="179" t="s">
        <v>311</v>
      </c>
      <c r="X29" s="179" t="s">
        <v>312</v>
      </c>
      <c r="Y29" s="179" t="s">
        <v>313</v>
      </c>
      <c r="Z29" s="179" t="s">
        <v>314</v>
      </c>
      <c r="AA29" s="179" t="s">
        <v>315</v>
      </c>
      <c r="AB29" s="179" t="s">
        <v>315</v>
      </c>
      <c r="AC29" s="179" t="s">
        <v>315</v>
      </c>
      <c r="AD29" s="179" t="s">
        <v>315</v>
      </c>
      <c r="AE29" s="179" t="s">
        <v>316</v>
      </c>
      <c r="AF29" s="283" t="s">
        <v>317</v>
      </c>
      <c r="AG29" s="179" t="s">
        <v>318</v>
      </c>
      <c r="AH29" s="283" t="s">
        <v>319</v>
      </c>
      <c r="AI29" s="179" t="s">
        <v>320</v>
      </c>
      <c r="AJ29" s="179" t="s">
        <v>321</v>
      </c>
      <c r="AK29" s="179" t="s">
        <v>322</v>
      </c>
      <c r="AL29" s="179" t="s">
        <v>323</v>
      </c>
      <c r="AM29" s="283" t="s">
        <v>324</v>
      </c>
      <c r="AN29" s="179" t="s">
        <v>325</v>
      </c>
      <c r="AO29" s="179" t="s">
        <v>322</v>
      </c>
      <c r="AP29" s="179" t="s">
        <v>323</v>
      </c>
    </row>
    <row r="30" spans="1:42" ht="45">
      <c r="A30" s="192"/>
      <c r="B30" s="55" t="s">
        <v>326</v>
      </c>
      <c r="C30" s="179" t="s">
        <v>327</v>
      </c>
      <c r="D30" s="179" t="s">
        <v>328</v>
      </c>
      <c r="E30" s="179" t="s">
        <v>329</v>
      </c>
      <c r="F30" s="179" t="s">
        <v>327</v>
      </c>
      <c r="G30" s="179" t="s">
        <v>330</v>
      </c>
      <c r="H30" s="179" t="s">
        <v>331</v>
      </c>
      <c r="I30" s="179" t="s">
        <v>332</v>
      </c>
      <c r="J30" s="179" t="s">
        <v>328</v>
      </c>
      <c r="K30" s="179" t="s">
        <v>327</v>
      </c>
      <c r="L30" s="179" t="s">
        <v>333</v>
      </c>
      <c r="M30" s="179" t="s">
        <v>334</v>
      </c>
      <c r="N30" s="179" t="s">
        <v>335</v>
      </c>
      <c r="O30" s="179" t="s">
        <v>336</v>
      </c>
      <c r="P30" s="179" t="s">
        <v>337</v>
      </c>
      <c r="Q30" s="179" t="s">
        <v>338</v>
      </c>
      <c r="R30" s="179" t="s">
        <v>339</v>
      </c>
      <c r="S30" s="179" t="s">
        <v>340</v>
      </c>
      <c r="T30" s="179" t="s">
        <v>341</v>
      </c>
      <c r="U30" s="179" t="s">
        <v>342</v>
      </c>
      <c r="V30" s="179" t="s">
        <v>343</v>
      </c>
      <c r="W30" s="179" t="s">
        <v>343</v>
      </c>
      <c r="X30" s="179" t="s">
        <v>343</v>
      </c>
      <c r="Y30" s="179" t="s">
        <v>342</v>
      </c>
      <c r="Z30" s="179" t="s">
        <v>344</v>
      </c>
      <c r="AA30" s="179" t="s">
        <v>345</v>
      </c>
      <c r="AB30" s="179" t="s">
        <v>345</v>
      </c>
      <c r="AC30" s="179" t="s">
        <v>345</v>
      </c>
      <c r="AD30" s="179" t="s">
        <v>345</v>
      </c>
      <c r="AE30" s="179" t="s">
        <v>346</v>
      </c>
      <c r="AF30" s="179" t="s">
        <v>347</v>
      </c>
      <c r="AG30" s="179" t="s">
        <v>348</v>
      </c>
      <c r="AH30" s="179" t="s">
        <v>349</v>
      </c>
      <c r="AI30" s="179" t="s">
        <v>350</v>
      </c>
      <c r="AJ30" s="179" t="s">
        <v>351</v>
      </c>
      <c r="AK30" s="179" t="s">
        <v>352</v>
      </c>
      <c r="AL30" s="179" t="s">
        <v>352</v>
      </c>
      <c r="AM30" s="179" t="s">
        <v>353</v>
      </c>
      <c r="AN30" s="179" t="s">
        <v>346</v>
      </c>
      <c r="AO30" s="179" t="s">
        <v>352</v>
      </c>
      <c r="AP30" s="179" t="s">
        <v>352</v>
      </c>
    </row>
    <row r="31" spans="1:42" ht="60">
      <c r="A31" s="192"/>
      <c r="B31" s="30" t="s">
        <v>354</v>
      </c>
      <c r="C31" s="179" t="s">
        <v>355</v>
      </c>
      <c r="D31" s="179" t="s">
        <v>355</v>
      </c>
      <c r="E31" s="179" t="s">
        <v>356</v>
      </c>
      <c r="F31" s="179" t="s">
        <v>355</v>
      </c>
      <c r="G31" s="179" t="s">
        <v>355</v>
      </c>
      <c r="H31" s="179" t="s">
        <v>357</v>
      </c>
      <c r="I31" s="179" t="s">
        <v>358</v>
      </c>
      <c r="J31" s="179" t="s">
        <v>359</v>
      </c>
      <c r="K31" s="179" t="s">
        <v>360</v>
      </c>
      <c r="L31" s="179" t="s">
        <v>361</v>
      </c>
      <c r="M31" s="179" t="s">
        <v>361</v>
      </c>
      <c r="N31" s="179" t="s">
        <v>361</v>
      </c>
      <c r="O31" s="179" t="s">
        <v>362</v>
      </c>
      <c r="P31" s="179" t="s">
        <v>363</v>
      </c>
      <c r="Q31" s="179" t="s">
        <v>364</v>
      </c>
      <c r="R31" s="179" t="s">
        <v>363</v>
      </c>
      <c r="S31" s="179" t="s">
        <v>365</v>
      </c>
      <c r="T31" s="179" t="s">
        <v>366</v>
      </c>
      <c r="U31" s="179" t="s">
        <v>367</v>
      </c>
      <c r="V31" s="179" t="s">
        <v>363</v>
      </c>
      <c r="W31" s="179" t="s">
        <v>363</v>
      </c>
      <c r="X31" s="179" t="s">
        <v>368</v>
      </c>
      <c r="Y31" s="179" t="s">
        <v>367</v>
      </c>
      <c r="Z31" s="179" t="s">
        <v>369</v>
      </c>
      <c r="AA31" s="179" t="s">
        <v>370</v>
      </c>
      <c r="AB31" s="179" t="s">
        <v>370</v>
      </c>
      <c r="AC31" s="179" t="s">
        <v>370</v>
      </c>
      <c r="AD31" s="179" t="s">
        <v>370</v>
      </c>
      <c r="AE31" s="179" t="s">
        <v>371</v>
      </c>
      <c r="AF31" s="179" t="s">
        <v>372</v>
      </c>
      <c r="AG31" s="179" t="s">
        <v>373</v>
      </c>
      <c r="AH31" s="179" t="s">
        <v>374</v>
      </c>
      <c r="AI31" s="179" t="s">
        <v>375</v>
      </c>
      <c r="AJ31" s="179" t="s">
        <v>376</v>
      </c>
      <c r="AK31" s="179" t="s">
        <v>377</v>
      </c>
      <c r="AL31" s="179" t="s">
        <v>378</v>
      </c>
      <c r="AM31" s="179" t="s">
        <v>379</v>
      </c>
      <c r="AN31" s="179" t="s">
        <v>380</v>
      </c>
      <c r="AO31" s="179" t="s">
        <v>377</v>
      </c>
      <c r="AP31" s="179" t="s">
        <v>371</v>
      </c>
    </row>
    <row r="32" spans="1:42" ht="45">
      <c r="A32" s="192"/>
      <c r="B32" s="30" t="s">
        <v>381</v>
      </c>
      <c r="C32" s="179" t="s">
        <v>382</v>
      </c>
      <c r="D32" s="179" t="s">
        <v>382</v>
      </c>
      <c r="E32" s="179" t="s">
        <v>383</v>
      </c>
      <c r="F32" s="179" t="s">
        <v>382</v>
      </c>
      <c r="G32" s="179" t="s">
        <v>382</v>
      </c>
      <c r="H32" s="179" t="s">
        <v>384</v>
      </c>
      <c r="I32" s="179" t="s">
        <v>385</v>
      </c>
      <c r="J32" s="179" t="s">
        <v>385</v>
      </c>
      <c r="K32" s="179" t="s">
        <v>386</v>
      </c>
      <c r="L32" s="179" t="s">
        <v>387</v>
      </c>
      <c r="M32" s="179" t="s">
        <v>385</v>
      </c>
      <c r="N32" s="179" t="s">
        <v>385</v>
      </c>
      <c r="O32" s="179" t="s">
        <v>388</v>
      </c>
      <c r="P32" s="179" t="s">
        <v>389</v>
      </c>
      <c r="Q32" s="179" t="s">
        <v>390</v>
      </c>
      <c r="R32" s="179" t="s">
        <v>391</v>
      </c>
      <c r="S32" s="179" t="s">
        <v>392</v>
      </c>
      <c r="T32" s="179" t="s">
        <v>393</v>
      </c>
      <c r="U32" s="179" t="s">
        <v>394</v>
      </c>
      <c r="V32" s="179" t="s">
        <v>389</v>
      </c>
      <c r="W32" s="179" t="s">
        <v>394</v>
      </c>
      <c r="X32" s="179" t="s">
        <v>394</v>
      </c>
      <c r="Y32" s="179" t="s">
        <v>395</v>
      </c>
      <c r="Z32" s="179" t="s">
        <v>396</v>
      </c>
      <c r="AA32" s="179" t="s">
        <v>397</v>
      </c>
      <c r="AB32" s="179" t="s">
        <v>398</v>
      </c>
      <c r="AC32" s="179" t="s">
        <v>398</v>
      </c>
      <c r="AD32" s="179" t="s">
        <v>398</v>
      </c>
      <c r="AE32" s="179" t="s">
        <v>399</v>
      </c>
      <c r="AF32" s="179" t="s">
        <v>400</v>
      </c>
      <c r="AG32" s="179" t="s">
        <v>401</v>
      </c>
      <c r="AH32" s="179" t="s">
        <v>402</v>
      </c>
      <c r="AI32" s="179" t="s">
        <v>403</v>
      </c>
      <c r="AJ32" s="179" t="s">
        <v>404</v>
      </c>
      <c r="AK32" s="179" t="s">
        <v>405</v>
      </c>
      <c r="AL32" s="179" t="s">
        <v>406</v>
      </c>
      <c r="AM32" s="179" t="s">
        <v>407</v>
      </c>
      <c r="AN32" s="179" t="s">
        <v>408</v>
      </c>
      <c r="AO32" s="179" t="s">
        <v>405</v>
      </c>
      <c r="AP32" s="179" t="s">
        <v>403</v>
      </c>
    </row>
    <row r="33" spans="1:42" ht="375">
      <c r="A33" s="192"/>
      <c r="B33" s="55" t="s">
        <v>409</v>
      </c>
      <c r="C33" s="179" t="s">
        <v>410</v>
      </c>
      <c r="D33" s="179" t="s">
        <v>410</v>
      </c>
      <c r="E33" s="179" t="s">
        <v>410</v>
      </c>
      <c r="F33" s="179" t="s">
        <v>410</v>
      </c>
      <c r="G33" s="179" t="s">
        <v>410</v>
      </c>
      <c r="H33" s="179" t="s">
        <v>411</v>
      </c>
      <c r="I33" s="179" t="s">
        <v>412</v>
      </c>
      <c r="J33" s="179" t="s">
        <v>413</v>
      </c>
      <c r="K33" s="179" t="s">
        <v>413</v>
      </c>
      <c r="L33" s="179" t="s">
        <v>413</v>
      </c>
      <c r="M33" s="179" t="s">
        <v>413</v>
      </c>
      <c r="N33" s="179" t="s">
        <v>413</v>
      </c>
      <c r="O33" s="179" t="s">
        <v>414</v>
      </c>
      <c r="P33" s="179" t="s">
        <v>414</v>
      </c>
      <c r="Q33" s="179" t="s">
        <v>415</v>
      </c>
      <c r="R33" s="179" t="s">
        <v>414</v>
      </c>
      <c r="S33" s="179" t="s">
        <v>416</v>
      </c>
      <c r="T33" s="179" t="s">
        <v>417</v>
      </c>
      <c r="U33" s="179" t="s">
        <v>414</v>
      </c>
      <c r="V33" s="179" t="s">
        <v>414</v>
      </c>
      <c r="W33" s="179" t="s">
        <v>414</v>
      </c>
      <c r="X33" s="179" t="s">
        <v>414</v>
      </c>
      <c r="Y33" s="179" t="s">
        <v>414</v>
      </c>
      <c r="Z33" s="179" t="s">
        <v>418</v>
      </c>
      <c r="AA33" s="179" t="s">
        <v>419</v>
      </c>
      <c r="AB33" s="179" t="s">
        <v>420</v>
      </c>
      <c r="AC33" s="179" t="s">
        <v>419</v>
      </c>
      <c r="AD33" s="179" t="s">
        <v>421</v>
      </c>
      <c r="AE33" s="179" t="s">
        <v>422</v>
      </c>
      <c r="AF33" s="179" t="s">
        <v>423</v>
      </c>
      <c r="AG33" s="179" t="s">
        <v>424</v>
      </c>
      <c r="AH33" s="179" t="s">
        <v>425</v>
      </c>
      <c r="AI33" s="179" t="s">
        <v>426</v>
      </c>
      <c r="AJ33" s="179" t="s">
        <v>427</v>
      </c>
      <c r="AK33" s="179" t="s">
        <v>426</v>
      </c>
      <c r="AL33" s="179" t="s">
        <v>427</v>
      </c>
      <c r="AM33" s="179" t="s">
        <v>428</v>
      </c>
      <c r="AN33" s="179" t="s">
        <v>429</v>
      </c>
      <c r="AO33" s="179" t="s">
        <v>426</v>
      </c>
      <c r="AP33" s="179" t="s">
        <v>427</v>
      </c>
    </row>
    <row r="34" spans="1:42" ht="105">
      <c r="A34" s="192"/>
      <c r="B34" s="55" t="s">
        <v>430</v>
      </c>
      <c r="C34" s="179" t="s">
        <v>431</v>
      </c>
      <c r="D34" s="179" t="s">
        <v>431</v>
      </c>
      <c r="E34" s="179" t="s">
        <v>432</v>
      </c>
      <c r="F34" s="179" t="s">
        <v>433</v>
      </c>
      <c r="G34" s="179" t="s">
        <v>434</v>
      </c>
      <c r="H34" s="179" t="s">
        <v>435</v>
      </c>
      <c r="I34" s="179" t="s">
        <v>436</v>
      </c>
      <c r="J34" s="179" t="s">
        <v>437</v>
      </c>
      <c r="K34" s="179" t="s">
        <v>438</v>
      </c>
      <c r="L34" s="179" t="s">
        <v>439</v>
      </c>
      <c r="M34" s="179" t="s">
        <v>440</v>
      </c>
      <c r="N34" s="179" t="s">
        <v>440</v>
      </c>
      <c r="O34" s="179" t="s">
        <v>441</v>
      </c>
      <c r="P34" s="179" t="s">
        <v>442</v>
      </c>
      <c r="Q34" s="179" t="s">
        <v>443</v>
      </c>
      <c r="R34" s="179" t="s">
        <v>444</v>
      </c>
      <c r="S34" s="179" t="s">
        <v>445</v>
      </c>
      <c r="T34" s="179" t="s">
        <v>445</v>
      </c>
      <c r="U34" s="179" t="s">
        <v>446</v>
      </c>
      <c r="V34" s="179" t="s">
        <v>447</v>
      </c>
      <c r="W34" s="179" t="s">
        <v>448</v>
      </c>
      <c r="X34" s="179" t="s">
        <v>449</v>
      </c>
      <c r="Y34" s="179" t="s">
        <v>450</v>
      </c>
      <c r="Z34" s="179" t="s">
        <v>451</v>
      </c>
      <c r="AA34" s="179" t="s">
        <v>452</v>
      </c>
      <c r="AB34" s="179" t="s">
        <v>452</v>
      </c>
      <c r="AC34" s="179" t="s">
        <v>452</v>
      </c>
      <c r="AD34" s="179" t="s">
        <v>452</v>
      </c>
      <c r="AE34" s="179" t="s">
        <v>453</v>
      </c>
      <c r="AF34" s="179" t="s">
        <v>454</v>
      </c>
      <c r="AG34" s="179" t="s">
        <v>455</v>
      </c>
      <c r="AH34" s="179" t="s">
        <v>456</v>
      </c>
      <c r="AI34" s="179" t="s">
        <v>453</v>
      </c>
      <c r="AJ34" s="179" t="s">
        <v>453</v>
      </c>
      <c r="AK34" s="179" t="s">
        <v>457</v>
      </c>
      <c r="AL34" s="179" t="s">
        <v>458</v>
      </c>
      <c r="AM34" s="179" t="s">
        <v>459</v>
      </c>
      <c r="AN34" s="179" t="s">
        <v>460</v>
      </c>
      <c r="AO34" s="179" t="s">
        <v>461</v>
      </c>
      <c r="AP34" s="179" t="s">
        <v>462</v>
      </c>
    </row>
    <row r="35" spans="1:42">
      <c r="A35" s="192"/>
      <c r="B35" s="30" t="s">
        <v>463</v>
      </c>
      <c r="C35" s="179" t="s">
        <v>157</v>
      </c>
      <c r="D35" s="179" t="s">
        <v>157</v>
      </c>
      <c r="E35" s="179" t="s">
        <v>157</v>
      </c>
      <c r="F35" s="179" t="s">
        <v>157</v>
      </c>
      <c r="G35" s="179" t="s">
        <v>157</v>
      </c>
      <c r="H35" s="179" t="s">
        <v>157</v>
      </c>
      <c r="I35" s="179" t="s">
        <v>157</v>
      </c>
      <c r="J35" s="179" t="s">
        <v>157</v>
      </c>
      <c r="K35" s="179" t="s">
        <v>157</v>
      </c>
      <c r="L35" s="179" t="s">
        <v>157</v>
      </c>
      <c r="M35" s="179" t="s">
        <v>157</v>
      </c>
      <c r="N35" s="179" t="s">
        <v>157</v>
      </c>
      <c r="O35" s="179" t="s">
        <v>157</v>
      </c>
      <c r="P35" s="179" t="s">
        <v>157</v>
      </c>
      <c r="Q35" s="179" t="s">
        <v>157</v>
      </c>
      <c r="R35" s="179" t="s">
        <v>157</v>
      </c>
      <c r="S35" s="179" t="s">
        <v>157</v>
      </c>
      <c r="T35" s="179" t="s">
        <v>157</v>
      </c>
      <c r="U35" s="179" t="s">
        <v>157</v>
      </c>
      <c r="V35" s="179" t="s">
        <v>157</v>
      </c>
      <c r="W35" s="179" t="s">
        <v>157</v>
      </c>
      <c r="X35" s="179" t="s">
        <v>157</v>
      </c>
      <c r="Y35" s="179" t="s">
        <v>157</v>
      </c>
      <c r="Z35" s="179" t="s">
        <v>157</v>
      </c>
      <c r="AA35" s="179" t="s">
        <v>157</v>
      </c>
      <c r="AB35" s="179" t="s">
        <v>157</v>
      </c>
      <c r="AC35" s="179" t="s">
        <v>157</v>
      </c>
      <c r="AD35" s="179" t="s">
        <v>157</v>
      </c>
      <c r="AE35" s="179" t="s">
        <v>157</v>
      </c>
      <c r="AF35" s="179" t="s">
        <v>157</v>
      </c>
      <c r="AG35" s="179" t="s">
        <v>157</v>
      </c>
      <c r="AH35" s="179" t="s">
        <v>157</v>
      </c>
      <c r="AI35" s="179" t="s">
        <v>157</v>
      </c>
      <c r="AJ35" s="179" t="s">
        <v>157</v>
      </c>
      <c r="AK35" s="179" t="s">
        <v>157</v>
      </c>
      <c r="AL35" s="179" t="s">
        <v>157</v>
      </c>
      <c r="AM35" s="179" t="s">
        <v>157</v>
      </c>
      <c r="AN35" s="179" t="s">
        <v>157</v>
      </c>
      <c r="AO35" s="179" t="s">
        <v>157</v>
      </c>
      <c r="AP35" s="179" t="s">
        <v>157</v>
      </c>
    </row>
    <row r="36" spans="1:42">
      <c r="A36" s="192"/>
      <c r="B36" s="30" t="s">
        <v>464</v>
      </c>
      <c r="C36" s="179" t="s">
        <v>158</v>
      </c>
      <c r="D36" s="179" t="s">
        <v>158</v>
      </c>
      <c r="E36" s="179" t="s">
        <v>158</v>
      </c>
      <c r="F36" s="179" t="s">
        <v>158</v>
      </c>
      <c r="G36" s="179" t="s">
        <v>158</v>
      </c>
      <c r="H36" s="179" t="s">
        <v>158</v>
      </c>
      <c r="I36" s="179" t="s">
        <v>158</v>
      </c>
      <c r="J36" s="179" t="s">
        <v>158</v>
      </c>
      <c r="K36" s="179" t="s">
        <v>158</v>
      </c>
      <c r="L36" s="179" t="s">
        <v>158</v>
      </c>
      <c r="M36" s="179" t="s">
        <v>158</v>
      </c>
      <c r="N36" s="179" t="s">
        <v>158</v>
      </c>
      <c r="O36" s="179" t="s">
        <v>158</v>
      </c>
      <c r="P36" s="179" t="s">
        <v>158</v>
      </c>
      <c r="Q36" s="179" t="s">
        <v>157</v>
      </c>
      <c r="R36" s="179" t="s">
        <v>158</v>
      </c>
      <c r="S36" s="179" t="s">
        <v>157</v>
      </c>
      <c r="T36" s="179" t="s">
        <v>157</v>
      </c>
      <c r="U36" s="179" t="s">
        <v>158</v>
      </c>
      <c r="V36" s="179" t="s">
        <v>158</v>
      </c>
      <c r="W36" s="179" t="s">
        <v>158</v>
      </c>
      <c r="X36" s="179" t="s">
        <v>158</v>
      </c>
      <c r="Y36" s="179" t="s">
        <v>158</v>
      </c>
      <c r="Z36" s="179" t="s">
        <v>158</v>
      </c>
      <c r="AA36" s="179" t="s">
        <v>158</v>
      </c>
      <c r="AB36" s="179" t="s">
        <v>158</v>
      </c>
      <c r="AC36" s="179" t="s">
        <v>158</v>
      </c>
      <c r="AD36" s="179" t="s">
        <v>158</v>
      </c>
      <c r="AE36" s="179" t="s">
        <v>158</v>
      </c>
      <c r="AF36" s="179" t="s">
        <v>158</v>
      </c>
      <c r="AG36" s="179" t="s">
        <v>158</v>
      </c>
      <c r="AH36" s="179" t="s">
        <v>158</v>
      </c>
      <c r="AI36" s="179" t="s">
        <v>158</v>
      </c>
      <c r="AJ36" s="179" t="s">
        <v>158</v>
      </c>
      <c r="AK36" s="179" t="s">
        <v>158</v>
      </c>
      <c r="AL36" s="179" t="s">
        <v>158</v>
      </c>
      <c r="AM36" s="179" t="s">
        <v>158</v>
      </c>
      <c r="AN36" s="179" t="s">
        <v>158</v>
      </c>
      <c r="AO36" s="179" t="s">
        <v>158</v>
      </c>
      <c r="AP36" s="179" t="s">
        <v>158</v>
      </c>
    </row>
    <row r="37" spans="1:42" ht="195">
      <c r="A37" s="192"/>
      <c r="B37" s="30" t="s">
        <v>465</v>
      </c>
      <c r="C37" s="179" t="s">
        <v>466</v>
      </c>
      <c r="D37" s="179" t="s">
        <v>467</v>
      </c>
      <c r="E37" s="179" t="s">
        <v>468</v>
      </c>
      <c r="F37" s="179" t="s">
        <v>469</v>
      </c>
      <c r="G37" s="179" t="s">
        <v>470</v>
      </c>
      <c r="H37" s="179" t="s">
        <v>471</v>
      </c>
      <c r="I37" s="179" t="s">
        <v>472</v>
      </c>
      <c r="J37" s="179" t="s">
        <v>473</v>
      </c>
      <c r="K37" s="179" t="s">
        <v>474</v>
      </c>
      <c r="L37" s="179" t="s">
        <v>475</v>
      </c>
      <c r="M37" s="179" t="s">
        <v>475</v>
      </c>
      <c r="N37" s="179" t="s">
        <v>475</v>
      </c>
      <c r="O37" s="179" t="s">
        <v>476</v>
      </c>
      <c r="P37" s="179" t="s">
        <v>477</v>
      </c>
      <c r="Q37" s="179" t="s">
        <v>478</v>
      </c>
      <c r="R37" s="179" t="s">
        <v>479</v>
      </c>
      <c r="S37" s="179" t="s">
        <v>480</v>
      </c>
      <c r="T37" s="179" t="s">
        <v>481</v>
      </c>
      <c r="U37" s="179" t="s">
        <v>482</v>
      </c>
      <c r="V37" s="179" t="s">
        <v>483</v>
      </c>
      <c r="W37" s="179" t="s">
        <v>484</v>
      </c>
      <c r="X37" s="179" t="s">
        <v>485</v>
      </c>
      <c r="Y37" s="179" t="s">
        <v>486</v>
      </c>
      <c r="Z37" s="179" t="s">
        <v>487</v>
      </c>
      <c r="AA37" s="179" t="s">
        <v>488</v>
      </c>
      <c r="AB37" s="179" t="s">
        <v>489</v>
      </c>
      <c r="AC37" s="179" t="s">
        <v>490</v>
      </c>
      <c r="AD37" s="179" t="s">
        <v>490</v>
      </c>
      <c r="AE37" s="179" t="s">
        <v>491</v>
      </c>
      <c r="AF37" s="179" t="s">
        <v>492</v>
      </c>
      <c r="AG37" s="179" t="s">
        <v>493</v>
      </c>
      <c r="AH37" s="179" t="s">
        <v>456</v>
      </c>
      <c r="AI37" s="179" t="s">
        <v>494</v>
      </c>
      <c r="AJ37" s="179" t="s">
        <v>495</v>
      </c>
      <c r="AK37" s="179" t="s">
        <v>496</v>
      </c>
      <c r="AL37" s="179" t="s">
        <v>497</v>
      </c>
      <c r="AM37" s="179" t="s">
        <v>498</v>
      </c>
      <c r="AN37" s="179" t="s">
        <v>499</v>
      </c>
      <c r="AO37" s="179" t="s">
        <v>500</v>
      </c>
      <c r="AP37" s="179" t="s">
        <v>501</v>
      </c>
    </row>
    <row r="38" spans="1:42">
      <c r="A38" s="22"/>
      <c r="B38" s="21"/>
      <c r="C38" s="26" t="s">
        <v>502</v>
      </c>
      <c r="D38" s="26" t="s">
        <v>503</v>
      </c>
      <c r="E38" s="26" t="s">
        <v>502</v>
      </c>
      <c r="F38" s="26" t="s">
        <v>502</v>
      </c>
      <c r="G38" s="26" t="s">
        <v>503</v>
      </c>
      <c r="H38" s="26" t="s">
        <v>504</v>
      </c>
      <c r="I38" s="26" t="s">
        <v>505</v>
      </c>
      <c r="J38" s="26" t="s">
        <v>506</v>
      </c>
      <c r="K38" s="26" t="s">
        <v>506</v>
      </c>
      <c r="L38" s="26" t="s">
        <v>506</v>
      </c>
      <c r="M38" s="26" t="s">
        <v>506</v>
      </c>
      <c r="N38" s="26" t="s">
        <v>506</v>
      </c>
      <c r="O38" s="26" t="s">
        <v>506</v>
      </c>
      <c r="P38" s="26" t="s">
        <v>507</v>
      </c>
      <c r="Q38" s="26" t="s">
        <v>508</v>
      </c>
      <c r="R38" s="26" t="s">
        <v>506</v>
      </c>
      <c r="S38" s="26" t="s">
        <v>509</v>
      </c>
      <c r="T38" s="26" t="s">
        <v>510</v>
      </c>
      <c r="U38" s="26" t="s">
        <v>506</v>
      </c>
      <c r="V38" s="26" t="s">
        <v>506</v>
      </c>
      <c r="W38" s="26" t="s">
        <v>506</v>
      </c>
      <c r="X38" s="26" t="s">
        <v>505</v>
      </c>
      <c r="Y38" s="26" t="s">
        <v>507</v>
      </c>
      <c r="Z38" s="26" t="s">
        <v>511</v>
      </c>
      <c r="AA38" s="26" t="s">
        <v>512</v>
      </c>
      <c r="AB38" s="26" t="s">
        <v>512</v>
      </c>
      <c r="AC38" s="26" t="s">
        <v>512</v>
      </c>
      <c r="AD38" s="26" t="s">
        <v>512</v>
      </c>
      <c r="AE38" s="26" t="s">
        <v>513</v>
      </c>
      <c r="AF38" s="26" t="s">
        <v>514</v>
      </c>
      <c r="AH38" s="26" t="s">
        <v>515</v>
      </c>
      <c r="AI38" s="26" t="s">
        <v>516</v>
      </c>
      <c r="AJ38" s="26" t="s">
        <v>505</v>
      </c>
      <c r="AK38" s="26" t="s">
        <v>505</v>
      </c>
      <c r="AL38" s="26" t="s">
        <v>505</v>
      </c>
      <c r="AM38" s="26" t="s">
        <v>517</v>
      </c>
      <c r="AN38" s="26" t="s">
        <v>517</v>
      </c>
      <c r="AO38" s="26" t="s">
        <v>505</v>
      </c>
      <c r="AP38" s="26" t="s">
        <v>518</v>
      </c>
    </row>
    <row r="39" spans="1:42" ht="210">
      <c r="A39" s="192" t="s">
        <v>519</v>
      </c>
      <c r="B39" s="56" t="s">
        <v>520</v>
      </c>
      <c r="C39" s="179" t="s">
        <v>521</v>
      </c>
      <c r="D39" s="179" t="s">
        <v>522</v>
      </c>
      <c r="E39" s="179" t="s">
        <v>523</v>
      </c>
      <c r="F39" s="179" t="s">
        <v>524</v>
      </c>
      <c r="G39" s="179" t="s">
        <v>525</v>
      </c>
      <c r="H39" s="179" t="s">
        <v>526</v>
      </c>
      <c r="I39" s="179" t="s">
        <v>527</v>
      </c>
      <c r="J39" s="179" t="s">
        <v>528</v>
      </c>
      <c r="K39" s="179" t="s">
        <v>529</v>
      </c>
      <c r="L39" s="179" t="s">
        <v>530</v>
      </c>
      <c r="M39" s="179" t="s">
        <v>531</v>
      </c>
      <c r="N39" s="179" t="s">
        <v>532</v>
      </c>
      <c r="O39" s="179" t="s">
        <v>533</v>
      </c>
      <c r="P39" s="179" t="s">
        <v>534</v>
      </c>
      <c r="Q39" s="179" t="s">
        <v>535</v>
      </c>
      <c r="R39" s="179" t="s">
        <v>536</v>
      </c>
      <c r="S39" s="179" t="s">
        <v>537</v>
      </c>
      <c r="T39" s="179" t="s">
        <v>538</v>
      </c>
      <c r="U39" s="179" t="s">
        <v>539</v>
      </c>
      <c r="V39" s="179" t="s">
        <v>540</v>
      </c>
      <c r="W39" s="179" t="s">
        <v>541</v>
      </c>
      <c r="X39" s="179" t="s">
        <v>542</v>
      </c>
      <c r="Y39" s="179" t="s">
        <v>543</v>
      </c>
      <c r="Z39" s="179" t="s">
        <v>544</v>
      </c>
      <c r="AA39" s="179" t="s">
        <v>545</v>
      </c>
      <c r="AB39" s="179" t="s">
        <v>546</v>
      </c>
      <c r="AC39" s="179" t="s">
        <v>547</v>
      </c>
      <c r="AD39" s="179" t="s">
        <v>548</v>
      </c>
      <c r="AE39" s="179" t="s">
        <v>549</v>
      </c>
      <c r="AF39" s="179" t="s">
        <v>550</v>
      </c>
      <c r="AG39" s="179" t="s">
        <v>551</v>
      </c>
      <c r="AH39" s="179" t="s">
        <v>552</v>
      </c>
      <c r="AI39" s="179" t="s">
        <v>352</v>
      </c>
      <c r="AJ39" s="179" t="s">
        <v>553</v>
      </c>
      <c r="AK39" s="179" t="s">
        <v>554</v>
      </c>
      <c r="AL39" s="179" t="s">
        <v>555</v>
      </c>
      <c r="AM39" s="179" t="s">
        <v>556</v>
      </c>
      <c r="AN39" s="179" t="s">
        <v>557</v>
      </c>
      <c r="AO39" s="179" t="s">
        <v>558</v>
      </c>
      <c r="AP39" s="179" t="s">
        <v>559</v>
      </c>
    </row>
    <row r="40" spans="1:42" ht="90">
      <c r="A40" s="192"/>
      <c r="B40" s="30" t="s">
        <v>560</v>
      </c>
      <c r="C40" s="179" t="s">
        <v>561</v>
      </c>
      <c r="D40" s="179" t="s">
        <v>562</v>
      </c>
      <c r="E40" s="179" t="s">
        <v>563</v>
      </c>
      <c r="F40" s="179" t="s">
        <v>158</v>
      </c>
      <c r="G40" s="179" t="s">
        <v>158</v>
      </c>
      <c r="H40" s="179" t="s">
        <v>564</v>
      </c>
      <c r="I40" s="179" t="s">
        <v>565</v>
      </c>
      <c r="J40" s="179" t="s">
        <v>565</v>
      </c>
      <c r="K40" s="179" t="s">
        <v>565</v>
      </c>
      <c r="L40" s="179" t="s">
        <v>158</v>
      </c>
      <c r="M40" s="179" t="s">
        <v>158</v>
      </c>
      <c r="N40" s="179" t="s">
        <v>158</v>
      </c>
      <c r="O40" s="179" t="s">
        <v>167</v>
      </c>
      <c r="P40" s="179" t="s">
        <v>158</v>
      </c>
      <c r="Q40" s="179" t="s">
        <v>165</v>
      </c>
      <c r="R40" s="179" t="s">
        <v>566</v>
      </c>
      <c r="S40" s="179" t="s">
        <v>174</v>
      </c>
      <c r="T40" s="179" t="s">
        <v>165</v>
      </c>
      <c r="U40" s="179" t="s">
        <v>566</v>
      </c>
      <c r="V40" s="179" t="s">
        <v>158</v>
      </c>
      <c r="W40" s="179" t="s">
        <v>567</v>
      </c>
      <c r="X40" s="179" t="s">
        <v>568</v>
      </c>
      <c r="Y40" s="179" t="s">
        <v>569</v>
      </c>
      <c r="Z40" s="179" t="s">
        <v>570</v>
      </c>
      <c r="AA40" s="179" t="s">
        <v>174</v>
      </c>
      <c r="AB40" s="179" t="s">
        <v>165</v>
      </c>
      <c r="AC40" s="179" t="s">
        <v>570</v>
      </c>
      <c r="AD40" s="179" t="s">
        <v>567</v>
      </c>
      <c r="AE40" s="179" t="s">
        <v>174</v>
      </c>
      <c r="AF40" s="179" t="s">
        <v>571</v>
      </c>
      <c r="AG40" s="179" t="s">
        <v>165</v>
      </c>
      <c r="AH40" s="179" t="s">
        <v>572</v>
      </c>
      <c r="AI40" s="179" t="s">
        <v>171</v>
      </c>
      <c r="AJ40" s="179" t="s">
        <v>175</v>
      </c>
      <c r="AK40" s="179" t="s">
        <v>570</v>
      </c>
      <c r="AL40" s="179" t="s">
        <v>165</v>
      </c>
      <c r="AM40" s="179" t="s">
        <v>572</v>
      </c>
      <c r="AN40" s="179" t="s">
        <v>570</v>
      </c>
      <c r="AO40" s="179" t="s">
        <v>570</v>
      </c>
      <c r="AP40" s="179" t="s">
        <v>572</v>
      </c>
    </row>
    <row r="41" spans="1:42">
      <c r="A41" s="22"/>
      <c r="B41" s="23"/>
    </row>
    <row r="42" spans="1:42" ht="39.6" customHeight="1">
      <c r="A42" s="192" t="s">
        <v>573</v>
      </c>
      <c r="B42" s="56" t="s">
        <v>574</v>
      </c>
      <c r="C42" s="179" t="s">
        <v>575</v>
      </c>
      <c r="D42" s="179" t="s">
        <v>576</v>
      </c>
      <c r="E42" s="179" t="s">
        <v>577</v>
      </c>
      <c r="F42" s="179" t="s">
        <v>578</v>
      </c>
      <c r="G42" s="179" t="s">
        <v>579</v>
      </c>
      <c r="H42" s="179" t="s">
        <v>580</v>
      </c>
      <c r="I42" s="179" t="s">
        <v>581</v>
      </c>
      <c r="J42" s="179" t="s">
        <v>582</v>
      </c>
      <c r="K42" s="179" t="s">
        <v>583</v>
      </c>
      <c r="L42" s="179" t="s">
        <v>584</v>
      </c>
      <c r="M42" s="179" t="s">
        <v>585</v>
      </c>
      <c r="N42" s="179" t="s">
        <v>586</v>
      </c>
      <c r="O42" s="179" t="s">
        <v>587</v>
      </c>
      <c r="P42" s="179" t="s">
        <v>588</v>
      </c>
      <c r="Q42" s="179" t="s">
        <v>589</v>
      </c>
      <c r="R42" s="179" t="s">
        <v>590</v>
      </c>
      <c r="S42" s="179" t="s">
        <v>591</v>
      </c>
      <c r="T42" s="179" t="s">
        <v>592</v>
      </c>
      <c r="U42" s="179" t="s">
        <v>593</v>
      </c>
      <c r="V42" s="179" t="s">
        <v>594</v>
      </c>
      <c r="W42" s="179" t="s">
        <v>595</v>
      </c>
      <c r="X42" s="179" t="s">
        <v>595</v>
      </c>
      <c r="Y42" s="179" t="s">
        <v>596</v>
      </c>
      <c r="Z42" s="179" t="s">
        <v>597</v>
      </c>
      <c r="AA42" s="179" t="s">
        <v>598</v>
      </c>
      <c r="AB42" s="179" t="s">
        <v>599</v>
      </c>
      <c r="AC42" s="179" t="s">
        <v>598</v>
      </c>
      <c r="AD42" s="179" t="s">
        <v>600</v>
      </c>
      <c r="AE42" s="179" t="s">
        <v>601</v>
      </c>
      <c r="AF42" s="179" t="s">
        <v>602</v>
      </c>
      <c r="AG42" s="179" t="s">
        <v>603</v>
      </c>
      <c r="AH42" s="179" t="s">
        <v>604</v>
      </c>
      <c r="AI42" s="179" t="s">
        <v>605</v>
      </c>
      <c r="AJ42" s="179" t="s">
        <v>606</v>
      </c>
      <c r="AK42" s="179" t="s">
        <v>607</v>
      </c>
      <c r="AL42" s="179" t="s">
        <v>608</v>
      </c>
      <c r="AM42" s="179" t="s">
        <v>609</v>
      </c>
      <c r="AN42" s="179" t="s">
        <v>606</v>
      </c>
      <c r="AO42" s="179" t="s">
        <v>607</v>
      </c>
      <c r="AP42" s="179" t="s">
        <v>553</v>
      </c>
    </row>
    <row r="43" spans="1:42" ht="39.6" customHeight="1">
      <c r="A43" s="192"/>
      <c r="B43" s="57" t="s">
        <v>610</v>
      </c>
      <c r="C43" s="31"/>
      <c r="D43" s="31"/>
      <c r="E43" s="31"/>
      <c r="F43" s="31"/>
      <c r="G43" s="31"/>
      <c r="H43" s="31"/>
      <c r="I43" s="31"/>
      <c r="J43" s="31"/>
      <c r="K43" s="31"/>
      <c r="L43" s="31"/>
      <c r="M43" s="31"/>
      <c r="N43" s="31"/>
      <c r="O43" s="31"/>
      <c r="P43" s="31"/>
      <c r="Q43" s="31"/>
      <c r="R43" s="31"/>
      <c r="S43" s="31"/>
      <c r="T43" s="31"/>
      <c r="U43" s="31"/>
      <c r="V43" s="31"/>
      <c r="W43" s="31"/>
      <c r="X43" s="31"/>
      <c r="Y43" s="31"/>
      <c r="Z43" s="31"/>
      <c r="AA43" s="31"/>
      <c r="AB43" s="31"/>
      <c r="AC43" s="31"/>
      <c r="AD43" s="31"/>
      <c r="AE43" s="31"/>
      <c r="AF43" s="31"/>
      <c r="AG43" s="31"/>
      <c r="AH43" s="31"/>
      <c r="AI43" s="31"/>
      <c r="AJ43" s="31"/>
      <c r="AK43" s="31"/>
      <c r="AL43" s="31"/>
      <c r="AM43" s="31"/>
      <c r="AN43" s="31"/>
      <c r="AO43" s="31"/>
      <c r="AP43" s="31"/>
    </row>
    <row r="44" spans="1:42" ht="39.6" customHeight="1">
      <c r="A44" s="192"/>
      <c r="B44" s="56" t="s">
        <v>611</v>
      </c>
      <c r="C44" s="284" t="s">
        <v>157</v>
      </c>
      <c r="D44" s="284" t="s">
        <v>158</v>
      </c>
      <c r="E44" s="284" t="s">
        <v>158</v>
      </c>
      <c r="F44" s="284" t="s">
        <v>157</v>
      </c>
      <c r="G44" s="284" t="s">
        <v>157</v>
      </c>
      <c r="H44" s="284" t="s">
        <v>158</v>
      </c>
      <c r="I44" s="284" t="s">
        <v>158</v>
      </c>
      <c r="J44" s="284" t="s">
        <v>158</v>
      </c>
      <c r="K44" s="284" t="s">
        <v>158</v>
      </c>
      <c r="L44" s="284" t="s">
        <v>157</v>
      </c>
      <c r="M44" s="284" t="s">
        <v>158</v>
      </c>
      <c r="N44" s="284" t="s">
        <v>157</v>
      </c>
      <c r="O44" s="284" t="s">
        <v>157</v>
      </c>
      <c r="P44" s="284" t="s">
        <v>157</v>
      </c>
      <c r="Q44" s="284" t="s">
        <v>158</v>
      </c>
      <c r="R44" s="284" t="s">
        <v>157</v>
      </c>
      <c r="S44" s="284" t="s">
        <v>157</v>
      </c>
      <c r="T44" s="284" t="s">
        <v>158</v>
      </c>
      <c r="U44" s="284" t="s">
        <v>157</v>
      </c>
      <c r="V44" s="284" t="s">
        <v>157</v>
      </c>
      <c r="W44" s="284" t="s">
        <v>157</v>
      </c>
      <c r="X44" s="284" t="s">
        <v>157</v>
      </c>
      <c r="Y44" s="284" t="s">
        <v>157</v>
      </c>
      <c r="Z44" s="284" t="s">
        <v>158</v>
      </c>
      <c r="AA44" s="284" t="s">
        <v>158</v>
      </c>
      <c r="AB44" s="284" t="s">
        <v>158</v>
      </c>
      <c r="AC44" s="284" t="s">
        <v>158</v>
      </c>
      <c r="AD44" s="284" t="s">
        <v>158</v>
      </c>
      <c r="AE44" s="284" t="s">
        <v>157</v>
      </c>
      <c r="AF44" s="284" t="s">
        <v>158</v>
      </c>
      <c r="AG44" s="284" t="s">
        <v>157</v>
      </c>
      <c r="AH44" s="284" t="s">
        <v>158</v>
      </c>
      <c r="AI44" s="284" t="s">
        <v>157</v>
      </c>
      <c r="AJ44" s="284" t="s">
        <v>157</v>
      </c>
      <c r="AK44" s="284" t="s">
        <v>157</v>
      </c>
      <c r="AL44" s="284" t="s">
        <v>157</v>
      </c>
      <c r="AM44" s="284" t="s">
        <v>157</v>
      </c>
      <c r="AN44" s="284" t="s">
        <v>158</v>
      </c>
      <c r="AO44" s="284" t="s">
        <v>157</v>
      </c>
      <c r="AP44" s="284" t="s">
        <v>157</v>
      </c>
    </row>
    <row r="45" spans="1:42" ht="39.6" customHeight="1">
      <c r="A45" s="192"/>
      <c r="B45" s="56" t="s">
        <v>612</v>
      </c>
      <c r="C45" s="284" t="s">
        <v>157</v>
      </c>
      <c r="D45" s="284" t="s">
        <v>158</v>
      </c>
      <c r="E45" s="284" t="s">
        <v>158</v>
      </c>
      <c r="F45" s="284" t="s">
        <v>157</v>
      </c>
      <c r="G45" s="284" t="s">
        <v>157</v>
      </c>
      <c r="H45" s="284" t="s">
        <v>158</v>
      </c>
      <c r="I45" s="284" t="s">
        <v>157</v>
      </c>
      <c r="J45" s="284" t="s">
        <v>157</v>
      </c>
      <c r="K45" s="284" t="s">
        <v>157</v>
      </c>
      <c r="L45" s="284" t="s">
        <v>157</v>
      </c>
      <c r="M45" s="284" t="s">
        <v>157</v>
      </c>
      <c r="N45" s="284" t="s">
        <v>157</v>
      </c>
      <c r="O45" s="284" t="s">
        <v>157</v>
      </c>
      <c r="P45" s="284" t="s">
        <v>157</v>
      </c>
      <c r="Q45" s="284" t="s">
        <v>158</v>
      </c>
      <c r="R45" s="284" t="s">
        <v>157</v>
      </c>
      <c r="S45" s="284" t="s">
        <v>158</v>
      </c>
      <c r="T45" s="284" t="s">
        <v>158</v>
      </c>
      <c r="U45" s="284" t="s">
        <v>157</v>
      </c>
      <c r="V45" s="284" t="s">
        <v>157</v>
      </c>
      <c r="W45" s="284" t="s">
        <v>157</v>
      </c>
      <c r="X45" s="284" t="s">
        <v>157</v>
      </c>
      <c r="Y45" s="284" t="s">
        <v>157</v>
      </c>
      <c r="Z45" s="284" t="s">
        <v>157</v>
      </c>
      <c r="AA45" s="284" t="s">
        <v>158</v>
      </c>
      <c r="AB45" s="284" t="s">
        <v>158</v>
      </c>
      <c r="AC45" s="284" t="s">
        <v>158</v>
      </c>
      <c r="AD45" s="284" t="s">
        <v>158</v>
      </c>
      <c r="AE45" s="284" t="s">
        <v>157</v>
      </c>
      <c r="AF45" s="284" t="s">
        <v>158</v>
      </c>
      <c r="AG45" s="284" t="s">
        <v>157</v>
      </c>
      <c r="AH45" s="284" t="s">
        <v>158</v>
      </c>
      <c r="AI45" s="284" t="s">
        <v>157</v>
      </c>
      <c r="AJ45" s="284" t="s">
        <v>157</v>
      </c>
      <c r="AK45" s="284" t="s">
        <v>157</v>
      </c>
      <c r="AL45" s="284" t="s">
        <v>157</v>
      </c>
      <c r="AM45" s="284" t="s">
        <v>157</v>
      </c>
      <c r="AN45" s="284" t="s">
        <v>157</v>
      </c>
      <c r="AO45" s="284" t="s">
        <v>157</v>
      </c>
      <c r="AP45" s="284" t="s">
        <v>157</v>
      </c>
    </row>
    <row r="46" spans="1:42" ht="39.6" customHeight="1">
      <c r="A46" s="192"/>
      <c r="B46" s="56" t="s">
        <v>613</v>
      </c>
      <c r="C46" s="284" t="s">
        <v>157</v>
      </c>
      <c r="D46" s="284" t="s">
        <v>158</v>
      </c>
      <c r="E46" s="284" t="s">
        <v>158</v>
      </c>
      <c r="F46" s="284" t="s">
        <v>157</v>
      </c>
      <c r="G46" s="284" t="s">
        <v>157</v>
      </c>
      <c r="H46" s="284" t="s">
        <v>157</v>
      </c>
      <c r="I46" s="284" t="s">
        <v>158</v>
      </c>
      <c r="J46" s="284" t="s">
        <v>158</v>
      </c>
      <c r="K46" s="284" t="s">
        <v>158</v>
      </c>
      <c r="L46" s="284" t="s">
        <v>157</v>
      </c>
      <c r="M46" s="284" t="s">
        <v>157</v>
      </c>
      <c r="N46" s="284" t="s">
        <v>157</v>
      </c>
      <c r="O46" s="284" t="s">
        <v>157</v>
      </c>
      <c r="P46" s="284" t="s">
        <v>157</v>
      </c>
      <c r="Q46" s="284" t="s">
        <v>157</v>
      </c>
      <c r="R46" s="284" t="s">
        <v>157</v>
      </c>
      <c r="S46" s="284" t="s">
        <v>157</v>
      </c>
      <c r="T46" s="284" t="s">
        <v>158</v>
      </c>
      <c r="U46" s="284" t="s">
        <v>157</v>
      </c>
      <c r="V46" s="284" t="s">
        <v>157</v>
      </c>
      <c r="W46" s="284" t="s">
        <v>157</v>
      </c>
      <c r="X46" s="284" t="s">
        <v>157</v>
      </c>
      <c r="Y46" s="284" t="s">
        <v>157</v>
      </c>
      <c r="Z46" s="284" t="s">
        <v>157</v>
      </c>
      <c r="AA46" s="284" t="s">
        <v>158</v>
      </c>
      <c r="AB46" s="284" t="s">
        <v>158</v>
      </c>
      <c r="AC46" s="284" t="s">
        <v>158</v>
      </c>
      <c r="AD46" s="284" t="s">
        <v>158</v>
      </c>
      <c r="AE46" s="284" t="s">
        <v>157</v>
      </c>
      <c r="AF46" s="284" t="s">
        <v>158</v>
      </c>
      <c r="AG46" s="284" t="s">
        <v>157</v>
      </c>
      <c r="AH46" s="284" t="s">
        <v>158</v>
      </c>
      <c r="AI46" s="284" t="s">
        <v>157</v>
      </c>
      <c r="AJ46" s="284" t="s">
        <v>157</v>
      </c>
      <c r="AK46" s="284" t="s">
        <v>157</v>
      </c>
      <c r="AL46" s="284" t="s">
        <v>157</v>
      </c>
      <c r="AM46" s="284" t="s">
        <v>157</v>
      </c>
      <c r="AN46" s="284" t="s">
        <v>157</v>
      </c>
      <c r="AO46" s="284" t="s">
        <v>157</v>
      </c>
      <c r="AP46" s="284" t="s">
        <v>157</v>
      </c>
    </row>
    <row r="47" spans="1:42" ht="39.6" customHeight="1">
      <c r="A47" s="192"/>
      <c r="B47" s="56" t="s">
        <v>614</v>
      </c>
      <c r="C47" s="284" t="s">
        <v>157</v>
      </c>
      <c r="D47" s="284" t="s">
        <v>158</v>
      </c>
      <c r="E47" s="284" t="s">
        <v>157</v>
      </c>
      <c r="F47" s="284" t="s">
        <v>157</v>
      </c>
      <c r="G47" s="284" t="s">
        <v>157</v>
      </c>
      <c r="H47" s="284" t="s">
        <v>157</v>
      </c>
      <c r="I47" s="284" t="s">
        <v>157</v>
      </c>
      <c r="J47" s="284" t="s">
        <v>157</v>
      </c>
      <c r="K47" s="284" t="s">
        <v>157</v>
      </c>
      <c r="L47" s="284" t="s">
        <v>157</v>
      </c>
      <c r="M47" s="284" t="s">
        <v>157</v>
      </c>
      <c r="N47" s="284" t="s">
        <v>157</v>
      </c>
      <c r="O47" s="284" t="s">
        <v>157</v>
      </c>
      <c r="P47" s="284" t="s">
        <v>157</v>
      </c>
      <c r="Q47" s="284" t="s">
        <v>158</v>
      </c>
      <c r="R47" s="284" t="s">
        <v>157</v>
      </c>
      <c r="S47" s="284" t="s">
        <v>157</v>
      </c>
      <c r="T47" s="284" t="s">
        <v>158</v>
      </c>
      <c r="U47" s="284" t="s">
        <v>157</v>
      </c>
      <c r="V47" s="284" t="s">
        <v>157</v>
      </c>
      <c r="W47" s="284" t="s">
        <v>157</v>
      </c>
      <c r="X47" s="284" t="s">
        <v>157</v>
      </c>
      <c r="Y47" s="284" t="s">
        <v>157</v>
      </c>
      <c r="Z47" s="284" t="s">
        <v>158</v>
      </c>
      <c r="AA47" s="284" t="s">
        <v>158</v>
      </c>
      <c r="AB47" s="284" t="s">
        <v>158</v>
      </c>
      <c r="AC47" s="284" t="s">
        <v>158</v>
      </c>
      <c r="AD47" s="284" t="s">
        <v>158</v>
      </c>
      <c r="AE47" s="284" t="s">
        <v>157</v>
      </c>
      <c r="AF47" s="284" t="s">
        <v>158</v>
      </c>
      <c r="AG47" s="284" t="s">
        <v>157</v>
      </c>
      <c r="AH47" s="284" t="s">
        <v>158</v>
      </c>
      <c r="AI47" s="284" t="s">
        <v>158</v>
      </c>
      <c r="AJ47" s="284" t="s">
        <v>157</v>
      </c>
      <c r="AK47" s="284" t="s">
        <v>157</v>
      </c>
      <c r="AL47" s="284" t="s">
        <v>157</v>
      </c>
      <c r="AM47" s="284" t="s">
        <v>157</v>
      </c>
      <c r="AN47" s="284" t="s">
        <v>157</v>
      </c>
      <c r="AO47" s="284" t="s">
        <v>157</v>
      </c>
      <c r="AP47" s="284" t="s">
        <v>157</v>
      </c>
    </row>
    <row r="48" spans="1:42" ht="39.6" customHeight="1">
      <c r="A48" s="192"/>
      <c r="B48" s="56" t="s">
        <v>615</v>
      </c>
      <c r="C48" s="284" t="s">
        <v>157</v>
      </c>
      <c r="D48" s="284" t="s">
        <v>157</v>
      </c>
      <c r="E48" s="284" t="s">
        <v>157</v>
      </c>
      <c r="F48" s="284" t="s">
        <v>157</v>
      </c>
      <c r="G48" s="284" t="s">
        <v>157</v>
      </c>
      <c r="H48" s="284" t="s">
        <v>158</v>
      </c>
      <c r="I48" s="284" t="s">
        <v>158</v>
      </c>
      <c r="J48" s="284" t="s">
        <v>158</v>
      </c>
      <c r="K48" s="284" t="s">
        <v>158</v>
      </c>
      <c r="L48" s="284" t="s">
        <v>157</v>
      </c>
      <c r="M48" s="284" t="s">
        <v>157</v>
      </c>
      <c r="N48" s="284" t="s">
        <v>157</v>
      </c>
      <c r="O48" s="284" t="s">
        <v>157</v>
      </c>
      <c r="P48" s="284" t="s">
        <v>157</v>
      </c>
      <c r="Q48" s="284" t="s">
        <v>158</v>
      </c>
      <c r="R48" s="284" t="s">
        <v>157</v>
      </c>
      <c r="S48" s="284" t="s">
        <v>157</v>
      </c>
      <c r="T48" s="284" t="s">
        <v>158</v>
      </c>
      <c r="U48" s="284" t="s">
        <v>157</v>
      </c>
      <c r="V48" s="284" t="s">
        <v>157</v>
      </c>
      <c r="W48" s="284" t="s">
        <v>157</v>
      </c>
      <c r="X48" s="284" t="s">
        <v>157</v>
      </c>
      <c r="Y48" s="284" t="s">
        <v>157</v>
      </c>
      <c r="Z48" s="284" t="s">
        <v>158</v>
      </c>
      <c r="AA48" s="284" t="s">
        <v>158</v>
      </c>
      <c r="AB48" s="284" t="s">
        <v>158</v>
      </c>
      <c r="AC48" s="284" t="s">
        <v>158</v>
      </c>
      <c r="AD48" s="284" t="s">
        <v>158</v>
      </c>
      <c r="AE48" s="284" t="s">
        <v>157</v>
      </c>
      <c r="AF48" s="284" t="s">
        <v>158</v>
      </c>
      <c r="AG48" s="284" t="s">
        <v>157</v>
      </c>
      <c r="AH48" s="284" t="s">
        <v>158</v>
      </c>
      <c r="AI48" s="284" t="s">
        <v>157</v>
      </c>
      <c r="AJ48" s="284" t="s">
        <v>157</v>
      </c>
      <c r="AK48" s="284" t="s">
        <v>157</v>
      </c>
      <c r="AL48" s="284" t="s">
        <v>157</v>
      </c>
      <c r="AM48" s="284" t="s">
        <v>157</v>
      </c>
      <c r="AN48" s="284" t="s">
        <v>157</v>
      </c>
      <c r="AO48" s="284" t="s">
        <v>158</v>
      </c>
      <c r="AP48" s="284" t="s">
        <v>157</v>
      </c>
    </row>
    <row r="49" spans="1:42" ht="39.6" customHeight="1">
      <c r="A49" s="192"/>
      <c r="B49" s="56" t="s">
        <v>616</v>
      </c>
      <c r="C49" s="284" t="s">
        <v>157</v>
      </c>
      <c r="D49" s="284" t="s">
        <v>158</v>
      </c>
      <c r="E49" s="284" t="s">
        <v>158</v>
      </c>
      <c r="F49" s="284" t="s">
        <v>157</v>
      </c>
      <c r="G49" s="284" t="s">
        <v>158</v>
      </c>
      <c r="H49" s="284" t="s">
        <v>158</v>
      </c>
      <c r="I49" s="284" t="s">
        <v>158</v>
      </c>
      <c r="J49" s="284" t="s">
        <v>158</v>
      </c>
      <c r="K49" s="284" t="s">
        <v>158</v>
      </c>
      <c r="L49" s="284" t="s">
        <v>157</v>
      </c>
      <c r="M49" s="284" t="s">
        <v>157</v>
      </c>
      <c r="N49" s="284" t="s">
        <v>157</v>
      </c>
      <c r="O49" s="284"/>
      <c r="P49" s="284" t="s">
        <v>158</v>
      </c>
      <c r="Q49" s="284" t="s">
        <v>158</v>
      </c>
      <c r="R49" s="284" t="s">
        <v>158</v>
      </c>
      <c r="S49" s="284" t="s">
        <v>157</v>
      </c>
      <c r="T49" s="284" t="s">
        <v>158</v>
      </c>
      <c r="U49" s="284" t="s">
        <v>158</v>
      </c>
      <c r="V49" s="284" t="s">
        <v>157</v>
      </c>
      <c r="W49" s="284" t="s">
        <v>157</v>
      </c>
      <c r="X49" s="284" t="s">
        <v>157</v>
      </c>
      <c r="Y49" s="284" t="s">
        <v>158</v>
      </c>
      <c r="Z49" s="284" t="s">
        <v>158</v>
      </c>
      <c r="AA49" s="284" t="s">
        <v>158</v>
      </c>
      <c r="AB49" s="284" t="s">
        <v>158</v>
      </c>
      <c r="AC49" s="284" t="s">
        <v>158</v>
      </c>
      <c r="AD49" s="284" t="s">
        <v>158</v>
      </c>
      <c r="AE49" s="284" t="s">
        <v>158</v>
      </c>
      <c r="AF49" s="284" t="s">
        <v>158</v>
      </c>
      <c r="AG49" s="284" t="s">
        <v>157</v>
      </c>
      <c r="AH49" s="284" t="s">
        <v>158</v>
      </c>
      <c r="AI49" s="284" t="s">
        <v>158</v>
      </c>
      <c r="AJ49" s="284" t="s">
        <v>158</v>
      </c>
      <c r="AK49" s="284" t="s">
        <v>158</v>
      </c>
      <c r="AL49" s="284" t="s">
        <v>158</v>
      </c>
      <c r="AM49" s="284" t="s">
        <v>158</v>
      </c>
      <c r="AN49" s="284" t="s">
        <v>158</v>
      </c>
      <c r="AO49" s="284" t="s">
        <v>157</v>
      </c>
      <c r="AP49" s="284" t="s">
        <v>158</v>
      </c>
    </row>
    <row r="50" spans="1:42" ht="39.6" customHeight="1">
      <c r="A50" s="192"/>
      <c r="B50" s="56" t="s">
        <v>617</v>
      </c>
      <c r="C50" s="284" t="s">
        <v>157</v>
      </c>
      <c r="D50" s="284" t="s">
        <v>158</v>
      </c>
      <c r="E50" s="284" t="s">
        <v>158</v>
      </c>
      <c r="F50" s="284" t="s">
        <v>157</v>
      </c>
      <c r="G50" s="284" t="s">
        <v>158</v>
      </c>
      <c r="H50" s="284" t="s">
        <v>158</v>
      </c>
      <c r="I50" s="284" t="s">
        <v>157</v>
      </c>
      <c r="J50" s="284" t="s">
        <v>157</v>
      </c>
      <c r="K50" s="284" t="s">
        <v>157</v>
      </c>
      <c r="L50" s="284" t="s">
        <v>157</v>
      </c>
      <c r="M50" s="284" t="s">
        <v>158</v>
      </c>
      <c r="N50" s="284" t="s">
        <v>158</v>
      </c>
      <c r="O50" s="284" t="s">
        <v>158</v>
      </c>
      <c r="P50" s="284" t="s">
        <v>158</v>
      </c>
      <c r="Q50" s="284" t="s">
        <v>158</v>
      </c>
      <c r="R50" s="284" t="s">
        <v>158</v>
      </c>
      <c r="S50" s="284" t="s">
        <v>157</v>
      </c>
      <c r="T50" s="284" t="s">
        <v>158</v>
      </c>
      <c r="U50" s="284" t="s">
        <v>157</v>
      </c>
      <c r="V50" s="284" t="s">
        <v>157</v>
      </c>
      <c r="W50" s="284" t="s">
        <v>157</v>
      </c>
      <c r="X50" s="284" t="s">
        <v>157</v>
      </c>
      <c r="Y50" s="284" t="s">
        <v>158</v>
      </c>
      <c r="Z50" s="284" t="s">
        <v>158</v>
      </c>
      <c r="AA50" s="284" t="s">
        <v>158</v>
      </c>
      <c r="AB50" s="284" t="s">
        <v>158</v>
      </c>
      <c r="AC50" s="284" t="s">
        <v>158</v>
      </c>
      <c r="AD50" s="284" t="s">
        <v>158</v>
      </c>
      <c r="AE50" s="284" t="s">
        <v>157</v>
      </c>
      <c r="AF50" s="284" t="s">
        <v>158</v>
      </c>
      <c r="AG50" s="284" t="s">
        <v>157</v>
      </c>
      <c r="AH50" s="284" t="s">
        <v>158</v>
      </c>
      <c r="AI50" s="284" t="s">
        <v>157</v>
      </c>
      <c r="AJ50" s="284" t="s">
        <v>157</v>
      </c>
      <c r="AK50" s="284" t="s">
        <v>157</v>
      </c>
      <c r="AL50" s="284" t="s">
        <v>157</v>
      </c>
      <c r="AM50" s="284" t="s">
        <v>157</v>
      </c>
      <c r="AN50" s="284" t="s">
        <v>157</v>
      </c>
      <c r="AO50" s="284" t="s">
        <v>157</v>
      </c>
      <c r="AP50" s="284" t="s">
        <v>157</v>
      </c>
    </row>
    <row r="51" spans="1:42" ht="39.6" customHeight="1">
      <c r="A51" s="192"/>
      <c r="B51" s="56" t="s">
        <v>618</v>
      </c>
      <c r="C51" s="284" t="s">
        <v>157</v>
      </c>
      <c r="D51" s="284" t="s">
        <v>158</v>
      </c>
      <c r="E51" s="284" t="s">
        <v>157</v>
      </c>
      <c r="F51" s="284" t="s">
        <v>157</v>
      </c>
      <c r="G51" s="284" t="s">
        <v>158</v>
      </c>
      <c r="H51" s="284" t="s">
        <v>158</v>
      </c>
      <c r="I51" s="284" t="s">
        <v>157</v>
      </c>
      <c r="J51" s="284" t="s">
        <v>157</v>
      </c>
      <c r="K51" s="284" t="s">
        <v>157</v>
      </c>
      <c r="L51" s="284" t="s">
        <v>157</v>
      </c>
      <c r="M51" s="284" t="s">
        <v>158</v>
      </c>
      <c r="N51" s="284" t="s">
        <v>158</v>
      </c>
      <c r="O51" s="284" t="s">
        <v>157</v>
      </c>
      <c r="P51" s="284" t="s">
        <v>157</v>
      </c>
      <c r="Q51" s="284" t="s">
        <v>158</v>
      </c>
      <c r="R51" s="284" t="s">
        <v>157</v>
      </c>
      <c r="S51" s="284" t="s">
        <v>157</v>
      </c>
      <c r="T51" s="284" t="s">
        <v>158</v>
      </c>
      <c r="U51" s="284" t="s">
        <v>157</v>
      </c>
      <c r="V51" s="284" t="s">
        <v>157</v>
      </c>
      <c r="W51" s="284" t="s">
        <v>157</v>
      </c>
      <c r="X51" s="284" t="s">
        <v>157</v>
      </c>
      <c r="Y51" s="284" t="s">
        <v>158</v>
      </c>
      <c r="Z51" s="284" t="s">
        <v>158</v>
      </c>
      <c r="AA51" s="284" t="s">
        <v>158</v>
      </c>
      <c r="AB51" s="284" t="s">
        <v>158</v>
      </c>
      <c r="AC51" s="284" t="s">
        <v>158</v>
      </c>
      <c r="AD51" s="284" t="s">
        <v>158</v>
      </c>
      <c r="AE51" s="284" t="s">
        <v>157</v>
      </c>
      <c r="AF51" s="284" t="s">
        <v>158</v>
      </c>
      <c r="AG51" s="284" t="s">
        <v>157</v>
      </c>
      <c r="AH51" s="284" t="s">
        <v>158</v>
      </c>
      <c r="AI51" s="284" t="s">
        <v>158</v>
      </c>
      <c r="AJ51" s="284" t="s">
        <v>157</v>
      </c>
      <c r="AK51" s="284" t="s">
        <v>157</v>
      </c>
      <c r="AL51" s="284" t="s">
        <v>157</v>
      </c>
      <c r="AM51" s="284" t="s">
        <v>157</v>
      </c>
      <c r="AN51" s="284" t="s">
        <v>158</v>
      </c>
      <c r="AO51" s="284" t="s">
        <v>157</v>
      </c>
      <c r="AP51" s="284" t="s">
        <v>157</v>
      </c>
    </row>
    <row r="52" spans="1:42" ht="39.6" customHeight="1">
      <c r="A52" s="192"/>
      <c r="B52" s="57" t="s">
        <v>619</v>
      </c>
      <c r="C52" s="31"/>
      <c r="D52" s="31"/>
      <c r="E52" s="31"/>
      <c r="F52" s="31"/>
      <c r="G52" s="31"/>
      <c r="H52" s="31"/>
      <c r="I52" s="31"/>
      <c r="J52" s="31"/>
      <c r="K52" s="31"/>
      <c r="L52" s="31"/>
      <c r="M52" s="31"/>
      <c r="N52" s="31"/>
      <c r="O52" s="31"/>
      <c r="P52" s="31"/>
      <c r="Q52" s="31"/>
      <c r="R52" s="31"/>
      <c r="S52" s="31"/>
      <c r="T52" s="31"/>
      <c r="U52" s="31"/>
      <c r="V52" s="31"/>
      <c r="W52" s="31"/>
      <c r="X52" s="31"/>
      <c r="Y52" s="31"/>
      <c r="Z52" s="31"/>
      <c r="AA52" s="31"/>
      <c r="AB52" s="31"/>
      <c r="AC52" s="31"/>
      <c r="AD52" s="31"/>
      <c r="AE52" s="31"/>
      <c r="AF52" s="31"/>
      <c r="AG52" s="31"/>
      <c r="AH52" s="31"/>
      <c r="AI52" s="31"/>
      <c r="AJ52" s="31"/>
      <c r="AK52" s="31"/>
      <c r="AL52" s="31"/>
      <c r="AM52" s="31"/>
      <c r="AN52" s="31"/>
      <c r="AO52" s="31"/>
      <c r="AP52" s="31"/>
    </row>
    <row r="53" spans="1:42" ht="39.6" customHeight="1">
      <c r="A53" s="192"/>
      <c r="B53" s="56" t="s">
        <v>620</v>
      </c>
      <c r="C53" s="284" t="s">
        <v>157</v>
      </c>
      <c r="D53" s="284" t="s">
        <v>157</v>
      </c>
      <c r="E53" s="284" t="s">
        <v>157</v>
      </c>
      <c r="F53" s="284" t="s">
        <v>157</v>
      </c>
      <c r="G53" s="284" t="s">
        <v>157</v>
      </c>
      <c r="H53" s="284" t="s">
        <v>157</v>
      </c>
      <c r="I53" s="284" t="s">
        <v>157</v>
      </c>
      <c r="J53" s="284" t="s">
        <v>157</v>
      </c>
      <c r="K53" s="284" t="s">
        <v>157</v>
      </c>
      <c r="L53" s="284" t="s">
        <v>157</v>
      </c>
      <c r="M53" s="284" t="s">
        <v>157</v>
      </c>
      <c r="N53" s="284" t="s">
        <v>157</v>
      </c>
      <c r="O53" s="284" t="s">
        <v>158</v>
      </c>
      <c r="P53" s="284" t="s">
        <v>158</v>
      </c>
      <c r="Q53" s="284" t="s">
        <v>157</v>
      </c>
      <c r="R53" s="284" t="s">
        <v>158</v>
      </c>
      <c r="S53" s="284" t="s">
        <v>157</v>
      </c>
      <c r="T53" s="284" t="s">
        <v>157</v>
      </c>
      <c r="U53" s="284" t="s">
        <v>158</v>
      </c>
      <c r="V53" s="284" t="s">
        <v>158</v>
      </c>
      <c r="W53" s="284" t="s">
        <v>158</v>
      </c>
      <c r="X53" s="284" t="s">
        <v>158</v>
      </c>
      <c r="Y53" s="284" t="s">
        <v>157</v>
      </c>
      <c r="Z53" s="284" t="s">
        <v>157</v>
      </c>
      <c r="AA53" s="284" t="s">
        <v>157</v>
      </c>
      <c r="AB53" s="284" t="s">
        <v>157</v>
      </c>
      <c r="AC53" s="284" t="s">
        <v>157</v>
      </c>
      <c r="AD53" s="284" t="s">
        <v>157</v>
      </c>
      <c r="AE53" s="284" t="s">
        <v>158</v>
      </c>
      <c r="AF53" s="284" t="s">
        <v>157</v>
      </c>
      <c r="AG53" s="284" t="s">
        <v>157</v>
      </c>
      <c r="AH53" s="284" t="s">
        <v>157</v>
      </c>
      <c r="AI53" s="284" t="s">
        <v>158</v>
      </c>
      <c r="AJ53" s="284" t="s">
        <v>158</v>
      </c>
      <c r="AK53" s="284" t="s">
        <v>158</v>
      </c>
      <c r="AL53" s="284" t="s">
        <v>157</v>
      </c>
      <c r="AM53" s="284" t="s">
        <v>158</v>
      </c>
      <c r="AN53" s="284" t="s">
        <v>158</v>
      </c>
      <c r="AO53" s="284" t="s">
        <v>158</v>
      </c>
      <c r="AP53" s="284" t="s">
        <v>158</v>
      </c>
    </row>
    <row r="54" spans="1:42" ht="39.6" customHeight="1">
      <c r="A54" s="192"/>
      <c r="B54" s="56" t="s">
        <v>621</v>
      </c>
      <c r="C54" s="284" t="s">
        <v>157</v>
      </c>
      <c r="D54" s="284" t="s">
        <v>157</v>
      </c>
      <c r="E54" s="284" t="s">
        <v>157</v>
      </c>
      <c r="F54" s="284" t="s">
        <v>157</v>
      </c>
      <c r="G54" s="284" t="s">
        <v>157</v>
      </c>
      <c r="H54" s="284" t="s">
        <v>157</v>
      </c>
      <c r="I54" s="284" t="s">
        <v>157</v>
      </c>
      <c r="J54" s="284" t="s">
        <v>157</v>
      </c>
      <c r="K54" s="284" t="s">
        <v>157</v>
      </c>
      <c r="L54" s="284" t="s">
        <v>157</v>
      </c>
      <c r="M54" s="284" t="s">
        <v>157</v>
      </c>
      <c r="N54" s="284" t="s">
        <v>157</v>
      </c>
      <c r="O54" s="284" t="s">
        <v>158</v>
      </c>
      <c r="P54" s="284" t="s">
        <v>158</v>
      </c>
      <c r="Q54" s="284" t="s">
        <v>157</v>
      </c>
      <c r="R54" s="284" t="s">
        <v>158</v>
      </c>
      <c r="S54" s="284" t="s">
        <v>157</v>
      </c>
      <c r="T54" s="284" t="s">
        <v>157</v>
      </c>
      <c r="U54" s="284" t="s">
        <v>158</v>
      </c>
      <c r="V54" s="284" t="s">
        <v>158</v>
      </c>
      <c r="W54" s="284" t="s">
        <v>158</v>
      </c>
      <c r="X54" s="284" t="s">
        <v>158</v>
      </c>
      <c r="Y54" s="284" t="s">
        <v>157</v>
      </c>
      <c r="Z54" s="284" t="s">
        <v>157</v>
      </c>
      <c r="AA54" s="284" t="s">
        <v>157</v>
      </c>
      <c r="AB54" s="284" t="s">
        <v>157</v>
      </c>
      <c r="AC54" s="284" t="s">
        <v>157</v>
      </c>
      <c r="AD54" s="284" t="s">
        <v>157</v>
      </c>
      <c r="AE54" s="284" t="s">
        <v>158</v>
      </c>
      <c r="AF54" s="284" t="s">
        <v>157</v>
      </c>
      <c r="AG54" s="284" t="s">
        <v>157</v>
      </c>
      <c r="AH54" s="284" t="s">
        <v>157</v>
      </c>
      <c r="AI54" s="284" t="s">
        <v>158</v>
      </c>
      <c r="AJ54" s="284" t="s">
        <v>158</v>
      </c>
      <c r="AK54" s="284" t="s">
        <v>158</v>
      </c>
      <c r="AL54" s="284" t="s">
        <v>157</v>
      </c>
      <c r="AM54" s="284" t="s">
        <v>158</v>
      </c>
      <c r="AN54" s="284" t="s">
        <v>158</v>
      </c>
      <c r="AO54" s="284" t="s">
        <v>158</v>
      </c>
      <c r="AP54" s="284" t="s">
        <v>158</v>
      </c>
    </row>
    <row r="55" spans="1:42" ht="39.6" customHeight="1">
      <c r="A55" s="192"/>
      <c r="B55" s="56" t="s">
        <v>622</v>
      </c>
      <c r="C55" s="284" t="s">
        <v>158</v>
      </c>
      <c r="D55" s="284" t="s">
        <v>157</v>
      </c>
      <c r="E55" s="284" t="s">
        <v>157</v>
      </c>
      <c r="F55" s="284" t="s">
        <v>157</v>
      </c>
      <c r="G55" s="284" t="s">
        <v>157</v>
      </c>
      <c r="H55" s="284" t="s">
        <v>157</v>
      </c>
      <c r="I55" s="284" t="s">
        <v>157</v>
      </c>
      <c r="J55" s="284" t="s">
        <v>157</v>
      </c>
      <c r="K55" s="284" t="s">
        <v>157</v>
      </c>
      <c r="L55" s="284" t="s">
        <v>157</v>
      </c>
      <c r="M55" s="284" t="s">
        <v>157</v>
      </c>
      <c r="N55" s="284" t="s">
        <v>158</v>
      </c>
      <c r="O55" s="284" t="s">
        <v>158</v>
      </c>
      <c r="P55" s="284" t="s">
        <v>158</v>
      </c>
      <c r="Q55" s="284" t="s">
        <v>157</v>
      </c>
      <c r="R55" s="284" t="s">
        <v>158</v>
      </c>
      <c r="S55" s="284" t="s">
        <v>158</v>
      </c>
      <c r="T55" s="284" t="s">
        <v>157</v>
      </c>
      <c r="U55" s="284" t="s">
        <v>158</v>
      </c>
      <c r="V55" s="284" t="s">
        <v>158</v>
      </c>
      <c r="W55" s="284" t="s">
        <v>158</v>
      </c>
      <c r="X55" s="284" t="s">
        <v>158</v>
      </c>
      <c r="Y55" s="284" t="s">
        <v>157</v>
      </c>
      <c r="Z55" s="284" t="s">
        <v>157</v>
      </c>
      <c r="AA55" s="284" t="s">
        <v>157</v>
      </c>
      <c r="AB55" s="284" t="s">
        <v>157</v>
      </c>
      <c r="AC55" s="284" t="s">
        <v>157</v>
      </c>
      <c r="AD55" s="284" t="s">
        <v>157</v>
      </c>
      <c r="AE55" s="284" t="s">
        <v>158</v>
      </c>
      <c r="AF55" s="284" t="s">
        <v>157</v>
      </c>
      <c r="AG55" s="284" t="s">
        <v>158</v>
      </c>
      <c r="AH55" s="284" t="s">
        <v>157</v>
      </c>
      <c r="AI55" s="284" t="s">
        <v>158</v>
      </c>
      <c r="AJ55" s="284" t="s">
        <v>158</v>
      </c>
      <c r="AK55" s="284" t="s">
        <v>158</v>
      </c>
      <c r="AL55" s="284" t="s">
        <v>157</v>
      </c>
      <c r="AM55" s="284" t="s">
        <v>158</v>
      </c>
      <c r="AN55" s="284" t="s">
        <v>158</v>
      </c>
      <c r="AO55" s="284" t="s">
        <v>158</v>
      </c>
      <c r="AP55" s="284" t="s">
        <v>158</v>
      </c>
    </row>
    <row r="56" spans="1:42" ht="39.6" customHeight="1">
      <c r="A56" s="192"/>
      <c r="B56" s="56" t="s">
        <v>623</v>
      </c>
      <c r="C56" s="284" t="s">
        <v>157</v>
      </c>
      <c r="D56" s="284" t="s">
        <v>157</v>
      </c>
      <c r="E56" s="284" t="s">
        <v>157</v>
      </c>
      <c r="F56" s="284" t="s">
        <v>157</v>
      </c>
      <c r="G56" s="284" t="s">
        <v>157</v>
      </c>
      <c r="H56" s="284" t="s">
        <v>157</v>
      </c>
      <c r="I56" s="284" t="s">
        <v>157</v>
      </c>
      <c r="J56" s="284" t="s">
        <v>157</v>
      </c>
      <c r="K56" s="284" t="s">
        <v>158</v>
      </c>
      <c r="L56" s="284" t="s">
        <v>157</v>
      </c>
      <c r="M56" s="284" t="s">
        <v>157</v>
      </c>
      <c r="N56" s="284" t="s">
        <v>158</v>
      </c>
      <c r="O56" s="284" t="s">
        <v>158</v>
      </c>
      <c r="P56" s="284" t="s">
        <v>158</v>
      </c>
      <c r="Q56" s="284" t="s">
        <v>157</v>
      </c>
      <c r="R56" s="284" t="s">
        <v>158</v>
      </c>
      <c r="S56" s="284" t="s">
        <v>158</v>
      </c>
      <c r="T56" s="284" t="s">
        <v>157</v>
      </c>
      <c r="U56" s="284" t="s">
        <v>158</v>
      </c>
      <c r="V56" s="284" t="s">
        <v>158</v>
      </c>
      <c r="W56" s="284" t="s">
        <v>158</v>
      </c>
      <c r="X56" s="284" t="s">
        <v>158</v>
      </c>
      <c r="Y56" s="284" t="s">
        <v>157</v>
      </c>
      <c r="Z56" s="284" t="s">
        <v>157</v>
      </c>
      <c r="AA56" s="284" t="s">
        <v>157</v>
      </c>
      <c r="AB56" s="284" t="s">
        <v>157</v>
      </c>
      <c r="AC56" s="284" t="s">
        <v>157</v>
      </c>
      <c r="AD56" s="284" t="s">
        <v>157</v>
      </c>
      <c r="AE56" s="284" t="s">
        <v>158</v>
      </c>
      <c r="AF56" s="284" t="s">
        <v>157</v>
      </c>
      <c r="AG56" s="284" t="s">
        <v>157</v>
      </c>
      <c r="AH56" s="284" t="s">
        <v>158</v>
      </c>
      <c r="AI56" s="284" t="s">
        <v>158</v>
      </c>
      <c r="AJ56" s="284" t="s">
        <v>158</v>
      </c>
      <c r="AK56" s="284" t="s">
        <v>158</v>
      </c>
      <c r="AL56" s="284" t="s">
        <v>158</v>
      </c>
      <c r="AM56" s="284" t="s">
        <v>158</v>
      </c>
      <c r="AN56" s="284" t="s">
        <v>158</v>
      </c>
      <c r="AO56" s="284" t="s">
        <v>158</v>
      </c>
      <c r="AP56" s="284" t="s">
        <v>158</v>
      </c>
    </row>
    <row r="57" spans="1:42" ht="39.6" customHeight="1">
      <c r="A57" s="192"/>
      <c r="B57" s="56" t="s">
        <v>624</v>
      </c>
      <c r="C57" s="284" t="s">
        <v>158</v>
      </c>
      <c r="D57" s="284" t="s">
        <v>157</v>
      </c>
      <c r="E57" s="284" t="s">
        <v>157</v>
      </c>
      <c r="F57" s="284" t="s">
        <v>157</v>
      </c>
      <c r="G57" s="284" t="s">
        <v>157</v>
      </c>
      <c r="H57" s="284" t="s">
        <v>157</v>
      </c>
      <c r="I57" s="284" t="s">
        <v>157</v>
      </c>
      <c r="J57" s="284" t="s">
        <v>157</v>
      </c>
      <c r="K57" s="284" t="s">
        <v>157</v>
      </c>
      <c r="L57" s="284" t="s">
        <v>157</v>
      </c>
      <c r="M57" s="284" t="s">
        <v>157</v>
      </c>
      <c r="N57" s="284" t="s">
        <v>157</v>
      </c>
      <c r="O57" s="284" t="s">
        <v>158</v>
      </c>
      <c r="P57" s="284" t="s">
        <v>158</v>
      </c>
      <c r="Q57" s="284" t="s">
        <v>157</v>
      </c>
      <c r="R57" s="284" t="s">
        <v>158</v>
      </c>
      <c r="S57" s="284" t="s">
        <v>158</v>
      </c>
      <c r="T57" s="284" t="s">
        <v>157</v>
      </c>
      <c r="U57" s="284" t="s">
        <v>158</v>
      </c>
      <c r="V57" s="284" t="s">
        <v>158</v>
      </c>
      <c r="W57" s="284" t="s">
        <v>158</v>
      </c>
      <c r="X57" s="284" t="s">
        <v>158</v>
      </c>
      <c r="Y57" s="284" t="s">
        <v>157</v>
      </c>
      <c r="Z57" s="284" t="s">
        <v>157</v>
      </c>
      <c r="AA57" s="284" t="s">
        <v>157</v>
      </c>
      <c r="AB57" s="284" t="s">
        <v>157</v>
      </c>
      <c r="AC57" s="284" t="s">
        <v>157</v>
      </c>
      <c r="AD57" s="284" t="s">
        <v>157</v>
      </c>
      <c r="AE57" s="284" t="s">
        <v>158</v>
      </c>
      <c r="AF57" s="284" t="s">
        <v>157</v>
      </c>
      <c r="AG57" s="284" t="s">
        <v>157</v>
      </c>
      <c r="AH57" s="284" t="s">
        <v>157</v>
      </c>
      <c r="AI57" s="284" t="s">
        <v>158</v>
      </c>
      <c r="AJ57" s="284" t="s">
        <v>158</v>
      </c>
      <c r="AK57" s="284" t="s">
        <v>158</v>
      </c>
      <c r="AL57" s="284" t="s">
        <v>157</v>
      </c>
      <c r="AM57" s="284" t="s">
        <v>158</v>
      </c>
      <c r="AN57" s="284" t="s">
        <v>158</v>
      </c>
      <c r="AO57" s="284" t="s">
        <v>157</v>
      </c>
      <c r="AP57" s="284" t="s">
        <v>158</v>
      </c>
    </row>
    <row r="58" spans="1:42" ht="39.6" customHeight="1">
      <c r="A58" s="192"/>
      <c r="B58" s="56" t="s">
        <v>625</v>
      </c>
      <c r="C58" s="284" t="s">
        <v>158</v>
      </c>
      <c r="D58" s="284" t="s">
        <v>157</v>
      </c>
      <c r="E58" s="284" t="s">
        <v>157</v>
      </c>
      <c r="F58" s="284" t="s">
        <v>157</v>
      </c>
      <c r="G58" s="284" t="s">
        <v>157</v>
      </c>
      <c r="H58" s="284" t="s">
        <v>157</v>
      </c>
      <c r="I58" s="284" t="s">
        <v>157</v>
      </c>
      <c r="J58" s="284" t="s">
        <v>157</v>
      </c>
      <c r="K58" s="284" t="s">
        <v>158</v>
      </c>
      <c r="L58" s="284" t="s">
        <v>157</v>
      </c>
      <c r="M58" s="284" t="s">
        <v>157</v>
      </c>
      <c r="N58" s="284" t="s">
        <v>157</v>
      </c>
      <c r="O58" s="284" t="s">
        <v>158</v>
      </c>
      <c r="P58" s="284" t="s">
        <v>158</v>
      </c>
      <c r="Q58" s="284" t="s">
        <v>157</v>
      </c>
      <c r="R58" s="284" t="s">
        <v>158</v>
      </c>
      <c r="S58" s="284" t="s">
        <v>158</v>
      </c>
      <c r="T58" s="284" t="s">
        <v>157</v>
      </c>
      <c r="U58" s="284" t="s">
        <v>158</v>
      </c>
      <c r="V58" s="284" t="s">
        <v>158</v>
      </c>
      <c r="W58" s="284" t="s">
        <v>158</v>
      </c>
      <c r="X58" s="284" t="s">
        <v>158</v>
      </c>
      <c r="Y58" s="284" t="s">
        <v>157</v>
      </c>
      <c r="Z58" s="284" t="s">
        <v>157</v>
      </c>
      <c r="AA58" s="284" t="s">
        <v>157</v>
      </c>
      <c r="AB58" s="284" t="s">
        <v>157</v>
      </c>
      <c r="AC58" s="284" t="s">
        <v>157</v>
      </c>
      <c r="AD58" s="284" t="s">
        <v>157</v>
      </c>
      <c r="AE58" s="284" t="s">
        <v>158</v>
      </c>
      <c r="AF58" s="284" t="s">
        <v>157</v>
      </c>
      <c r="AG58" s="284" t="s">
        <v>157</v>
      </c>
      <c r="AH58" s="284" t="s">
        <v>157</v>
      </c>
      <c r="AI58" s="284" t="s">
        <v>158</v>
      </c>
      <c r="AJ58" s="284" t="s">
        <v>158</v>
      </c>
      <c r="AK58" s="284" t="s">
        <v>158</v>
      </c>
      <c r="AL58" s="284" t="s">
        <v>157</v>
      </c>
      <c r="AM58" s="284" t="s">
        <v>158</v>
      </c>
      <c r="AN58" s="284" t="s">
        <v>158</v>
      </c>
      <c r="AO58" s="284" t="s">
        <v>157</v>
      </c>
      <c r="AP58" s="284" t="s">
        <v>158</v>
      </c>
    </row>
    <row r="59" spans="1:42" ht="39.6" customHeight="1">
      <c r="A59" s="192"/>
      <c r="B59" s="56" t="s">
        <v>626</v>
      </c>
      <c r="C59" s="284" t="s">
        <v>158</v>
      </c>
      <c r="D59" s="284" t="s">
        <v>157</v>
      </c>
      <c r="E59" s="284" t="s">
        <v>158</v>
      </c>
      <c r="F59" s="284" t="s">
        <v>157</v>
      </c>
      <c r="G59" s="284" t="s">
        <v>157</v>
      </c>
      <c r="H59" s="284" t="s">
        <v>157</v>
      </c>
      <c r="I59" s="284" t="s">
        <v>157</v>
      </c>
      <c r="J59" s="284" t="s">
        <v>157</v>
      </c>
      <c r="K59" s="284" t="s">
        <v>157</v>
      </c>
      <c r="L59" s="284" t="s">
        <v>158</v>
      </c>
      <c r="M59" s="284" t="s">
        <v>157</v>
      </c>
      <c r="N59" s="284" t="s">
        <v>157</v>
      </c>
      <c r="O59" s="284" t="s">
        <v>158</v>
      </c>
      <c r="P59" s="284" t="s">
        <v>158</v>
      </c>
      <c r="Q59" s="284" t="s">
        <v>158</v>
      </c>
      <c r="R59" s="284" t="s">
        <v>158</v>
      </c>
      <c r="S59" s="284" t="s">
        <v>158</v>
      </c>
      <c r="T59" s="284" t="s">
        <v>157</v>
      </c>
      <c r="U59" s="284" t="s">
        <v>158</v>
      </c>
      <c r="V59" s="284" t="s">
        <v>158</v>
      </c>
      <c r="W59" s="284" t="s">
        <v>158</v>
      </c>
      <c r="X59" s="284" t="s">
        <v>158</v>
      </c>
      <c r="Y59" s="284" t="s">
        <v>157</v>
      </c>
      <c r="Z59" s="284" t="s">
        <v>157</v>
      </c>
      <c r="AA59" s="284" t="s">
        <v>157</v>
      </c>
      <c r="AB59" s="284" t="s">
        <v>157</v>
      </c>
      <c r="AC59" s="284" t="s">
        <v>157</v>
      </c>
      <c r="AD59" s="284" t="s">
        <v>157</v>
      </c>
      <c r="AE59" s="284" t="s">
        <v>158</v>
      </c>
      <c r="AF59" s="284" t="s">
        <v>157</v>
      </c>
      <c r="AG59" s="284" t="s">
        <v>157</v>
      </c>
      <c r="AH59" s="284" t="s">
        <v>157</v>
      </c>
      <c r="AI59" s="284" t="s">
        <v>158</v>
      </c>
      <c r="AJ59" s="284" t="s">
        <v>158</v>
      </c>
      <c r="AK59" s="284" t="s">
        <v>158</v>
      </c>
      <c r="AL59" s="284" t="s">
        <v>157</v>
      </c>
      <c r="AM59" s="284" t="s">
        <v>158</v>
      </c>
      <c r="AN59" s="284" t="s">
        <v>158</v>
      </c>
      <c r="AO59" s="284" t="s">
        <v>158</v>
      </c>
      <c r="AP59" s="284" t="s">
        <v>158</v>
      </c>
    </row>
    <row r="60" spans="1:42" ht="39.6" customHeight="1">
      <c r="A60" s="192"/>
      <c r="B60" s="56" t="s">
        <v>627</v>
      </c>
      <c r="C60" s="284" t="s">
        <v>158</v>
      </c>
      <c r="D60" s="284" t="s">
        <v>157</v>
      </c>
      <c r="E60" s="284" t="s">
        <v>157</v>
      </c>
      <c r="F60" s="284" t="s">
        <v>157</v>
      </c>
      <c r="G60" s="284" t="s">
        <v>157</v>
      </c>
      <c r="H60" s="284" t="s">
        <v>158</v>
      </c>
      <c r="I60" s="284" t="s">
        <v>157</v>
      </c>
      <c r="J60" s="284" t="s">
        <v>157</v>
      </c>
      <c r="K60" s="284" t="s">
        <v>158</v>
      </c>
      <c r="L60" s="284" t="s">
        <v>158</v>
      </c>
      <c r="M60" s="284" t="s">
        <v>157</v>
      </c>
      <c r="N60" s="284" t="s">
        <v>158</v>
      </c>
      <c r="O60" s="284" t="s">
        <v>158</v>
      </c>
      <c r="P60" s="284" t="s">
        <v>158</v>
      </c>
      <c r="Q60" s="284" t="s">
        <v>158</v>
      </c>
      <c r="R60" s="284" t="s">
        <v>158</v>
      </c>
      <c r="S60" s="284" t="s">
        <v>157</v>
      </c>
      <c r="T60" s="284" t="s">
        <v>157</v>
      </c>
      <c r="U60" s="284" t="s">
        <v>158</v>
      </c>
      <c r="V60" s="284" t="s">
        <v>158</v>
      </c>
      <c r="W60" s="284" t="s">
        <v>158</v>
      </c>
      <c r="X60" s="284" t="s">
        <v>158</v>
      </c>
      <c r="Y60" s="284" t="s">
        <v>157</v>
      </c>
      <c r="Z60" s="284" t="s">
        <v>157</v>
      </c>
      <c r="AA60" s="284" t="s">
        <v>157</v>
      </c>
      <c r="AB60" s="284" t="s">
        <v>157</v>
      </c>
      <c r="AC60" s="284" t="s">
        <v>157</v>
      </c>
      <c r="AD60" s="284" t="s">
        <v>157</v>
      </c>
      <c r="AE60" s="284" t="s">
        <v>158</v>
      </c>
      <c r="AF60" s="284" t="s">
        <v>157</v>
      </c>
      <c r="AG60" s="284" t="s">
        <v>158</v>
      </c>
      <c r="AH60" s="284" t="s">
        <v>157</v>
      </c>
      <c r="AI60" s="284" t="s">
        <v>158</v>
      </c>
      <c r="AJ60" s="284" t="s">
        <v>158</v>
      </c>
      <c r="AK60" s="284" t="s">
        <v>158</v>
      </c>
      <c r="AL60" s="284" t="s">
        <v>157</v>
      </c>
      <c r="AM60" s="284" t="s">
        <v>158</v>
      </c>
      <c r="AN60" s="284" t="s">
        <v>158</v>
      </c>
      <c r="AO60" s="284"/>
      <c r="AP60" s="284" t="s">
        <v>158</v>
      </c>
    </row>
    <row r="61" spans="1:42" ht="39.6" customHeight="1">
      <c r="A61" s="192"/>
      <c r="B61" s="56" t="s">
        <v>628</v>
      </c>
      <c r="C61" s="284" t="s">
        <v>158</v>
      </c>
      <c r="D61" s="284" t="s">
        <v>157</v>
      </c>
      <c r="E61" s="284" t="s">
        <v>157</v>
      </c>
      <c r="F61" s="284" t="s">
        <v>157</v>
      </c>
      <c r="G61" s="284" t="s">
        <v>157</v>
      </c>
      <c r="H61" s="284" t="s">
        <v>157</v>
      </c>
      <c r="I61" s="284" t="s">
        <v>157</v>
      </c>
      <c r="J61" s="284" t="s">
        <v>157</v>
      </c>
      <c r="K61" s="284" t="s">
        <v>157</v>
      </c>
      <c r="L61" s="284" t="s">
        <v>158</v>
      </c>
      <c r="M61" s="284" t="s">
        <v>157</v>
      </c>
      <c r="N61" s="284" t="s">
        <v>157</v>
      </c>
      <c r="O61" s="284" t="s">
        <v>158</v>
      </c>
      <c r="P61" s="284" t="s">
        <v>158</v>
      </c>
      <c r="Q61" s="284" t="s">
        <v>157</v>
      </c>
      <c r="R61" s="284" t="s">
        <v>158</v>
      </c>
      <c r="S61" s="284" t="s">
        <v>158</v>
      </c>
      <c r="T61" s="284"/>
      <c r="U61" s="284" t="s">
        <v>158</v>
      </c>
      <c r="V61" s="284" t="s">
        <v>158</v>
      </c>
      <c r="W61" s="284" t="s">
        <v>158</v>
      </c>
      <c r="X61" s="284" t="s">
        <v>158</v>
      </c>
      <c r="Y61" s="284" t="s">
        <v>157</v>
      </c>
      <c r="Z61" s="284" t="s">
        <v>157</v>
      </c>
      <c r="AA61" s="284" t="s">
        <v>157</v>
      </c>
      <c r="AB61" s="284" t="s">
        <v>157</v>
      </c>
      <c r="AC61" s="284" t="s">
        <v>157</v>
      </c>
      <c r="AD61" s="284" t="s">
        <v>157</v>
      </c>
      <c r="AE61" s="284" t="s">
        <v>158</v>
      </c>
      <c r="AF61" s="284" t="s">
        <v>157</v>
      </c>
      <c r="AG61" s="284" t="s">
        <v>158</v>
      </c>
      <c r="AH61" s="284" t="s">
        <v>157</v>
      </c>
      <c r="AI61" s="284" t="s">
        <v>158</v>
      </c>
      <c r="AJ61" s="284" t="s">
        <v>158</v>
      </c>
      <c r="AK61" s="284" t="s">
        <v>158</v>
      </c>
      <c r="AL61" s="284" t="s">
        <v>157</v>
      </c>
      <c r="AM61" s="284" t="s">
        <v>157</v>
      </c>
      <c r="AN61" s="284" t="s">
        <v>158</v>
      </c>
      <c r="AO61" s="284"/>
      <c r="AP61" s="284" t="s">
        <v>158</v>
      </c>
    </row>
    <row r="62" spans="1:42" ht="39.6" customHeight="1">
      <c r="A62" s="192"/>
      <c r="B62" s="56" t="s">
        <v>629</v>
      </c>
      <c r="C62" s="284" t="s">
        <v>158</v>
      </c>
      <c r="D62" s="284" t="s">
        <v>157</v>
      </c>
      <c r="E62" s="284" t="s">
        <v>157</v>
      </c>
      <c r="F62" s="284" t="s">
        <v>158</v>
      </c>
      <c r="G62" s="284" t="s">
        <v>158</v>
      </c>
      <c r="H62" s="284" t="s">
        <v>157</v>
      </c>
      <c r="I62" s="284" t="s">
        <v>157</v>
      </c>
      <c r="J62" s="284" t="s">
        <v>157</v>
      </c>
      <c r="K62" s="284" t="s">
        <v>157</v>
      </c>
      <c r="L62" s="284" t="s">
        <v>157</v>
      </c>
      <c r="M62" s="284" t="s">
        <v>157</v>
      </c>
      <c r="N62" s="284" t="s">
        <v>158</v>
      </c>
      <c r="O62" s="284" t="s">
        <v>158</v>
      </c>
      <c r="P62" s="284" t="s">
        <v>158</v>
      </c>
      <c r="Q62" s="284" t="s">
        <v>158</v>
      </c>
      <c r="R62" s="284" t="s">
        <v>158</v>
      </c>
      <c r="S62" s="284" t="s">
        <v>158</v>
      </c>
      <c r="T62" s="284"/>
      <c r="U62" s="284" t="s">
        <v>158</v>
      </c>
      <c r="V62" s="284" t="s">
        <v>158</v>
      </c>
      <c r="W62" s="284" t="s">
        <v>158</v>
      </c>
      <c r="X62" s="284" t="s">
        <v>158</v>
      </c>
      <c r="Y62" s="284" t="s">
        <v>158</v>
      </c>
      <c r="Z62" s="284" t="s">
        <v>157</v>
      </c>
      <c r="AA62" s="284" t="s">
        <v>157</v>
      </c>
      <c r="AB62" s="284" t="s">
        <v>157</v>
      </c>
      <c r="AC62" s="284" t="s">
        <v>157</v>
      </c>
      <c r="AD62" s="284" t="s">
        <v>158</v>
      </c>
      <c r="AE62" s="284" t="s">
        <v>158</v>
      </c>
      <c r="AF62" s="284" t="s">
        <v>158</v>
      </c>
      <c r="AG62" s="284" t="s">
        <v>158</v>
      </c>
      <c r="AH62" s="284" t="s">
        <v>158</v>
      </c>
      <c r="AI62" s="284" t="s">
        <v>157</v>
      </c>
      <c r="AJ62" s="284" t="s">
        <v>158</v>
      </c>
      <c r="AK62" s="284" t="s">
        <v>158</v>
      </c>
      <c r="AL62" s="284" t="s">
        <v>158</v>
      </c>
      <c r="AM62" s="284" t="s">
        <v>158</v>
      </c>
      <c r="AN62" s="284" t="s">
        <v>158</v>
      </c>
      <c r="AO62" s="284"/>
      <c r="AP62" s="284" t="s">
        <v>158</v>
      </c>
    </row>
    <row r="63" spans="1:42" s="21" customFormat="1" ht="55.7" customHeight="1">
      <c r="A63" s="192"/>
      <c r="B63" s="57" t="s">
        <v>630</v>
      </c>
      <c r="C63" s="179" t="s">
        <v>158</v>
      </c>
      <c r="D63" s="179" t="s">
        <v>158</v>
      </c>
      <c r="E63" s="179" t="s">
        <v>158</v>
      </c>
      <c r="F63" s="179" t="s">
        <v>158</v>
      </c>
      <c r="G63" s="179" t="s">
        <v>158</v>
      </c>
      <c r="H63" s="179" t="s">
        <v>570</v>
      </c>
      <c r="I63" s="179" t="s">
        <v>158</v>
      </c>
      <c r="J63" s="179" t="s">
        <v>158</v>
      </c>
      <c r="K63" s="179" t="s">
        <v>158</v>
      </c>
      <c r="L63" s="179" t="s">
        <v>158</v>
      </c>
      <c r="M63" s="179" t="s">
        <v>158</v>
      </c>
      <c r="N63" s="179" t="s">
        <v>158</v>
      </c>
      <c r="O63" s="179" t="s">
        <v>631</v>
      </c>
      <c r="P63" s="179" t="s">
        <v>632</v>
      </c>
      <c r="Q63" s="179" t="s">
        <v>158</v>
      </c>
      <c r="R63" s="179" t="s">
        <v>632</v>
      </c>
      <c r="S63" s="179" t="s">
        <v>632</v>
      </c>
      <c r="T63" s="179" t="s">
        <v>570</v>
      </c>
      <c r="U63" s="179" t="s">
        <v>632</v>
      </c>
      <c r="V63" s="179" t="s">
        <v>633</v>
      </c>
      <c r="W63" s="179" t="s">
        <v>634</v>
      </c>
      <c r="X63" s="179" t="s">
        <v>631</v>
      </c>
      <c r="Y63" s="179" t="s">
        <v>631</v>
      </c>
      <c r="Z63" s="179" t="s">
        <v>570</v>
      </c>
      <c r="AA63" s="179" t="s">
        <v>570</v>
      </c>
      <c r="AB63" s="179" t="s">
        <v>570</v>
      </c>
      <c r="AC63" s="179" t="s">
        <v>570</v>
      </c>
      <c r="AD63" s="179" t="s">
        <v>567</v>
      </c>
      <c r="AE63" s="179" t="s">
        <v>570</v>
      </c>
      <c r="AF63" s="179" t="s">
        <v>570</v>
      </c>
      <c r="AG63" s="179" t="s">
        <v>570</v>
      </c>
      <c r="AH63" s="179" t="s">
        <v>158</v>
      </c>
      <c r="AI63" s="179" t="s">
        <v>161</v>
      </c>
      <c r="AJ63" s="179" t="s">
        <v>158</v>
      </c>
      <c r="AK63" s="179" t="s">
        <v>635</v>
      </c>
      <c r="AL63" s="179" t="s">
        <v>636</v>
      </c>
      <c r="AM63" s="179" t="s">
        <v>637</v>
      </c>
      <c r="AN63" s="179" t="s">
        <v>570</v>
      </c>
      <c r="AO63" s="179" t="s">
        <v>570</v>
      </c>
      <c r="AP63" s="179" t="s">
        <v>638</v>
      </c>
    </row>
    <row r="64" spans="1:42" s="21" customFormat="1" ht="55.7" customHeight="1">
      <c r="A64" s="192"/>
      <c r="B64" s="56" t="s">
        <v>639</v>
      </c>
      <c r="C64" s="31"/>
      <c r="D64" s="31"/>
      <c r="E64" s="31"/>
      <c r="F64" s="31"/>
      <c r="G64" s="31"/>
      <c r="H64" s="31"/>
      <c r="I64" s="31"/>
      <c r="J64" s="31"/>
      <c r="K64" s="31"/>
      <c r="L64" s="31"/>
      <c r="M64" s="31"/>
      <c r="N64" s="31"/>
      <c r="O64" s="31"/>
      <c r="P64" s="31"/>
      <c r="Q64" s="31"/>
      <c r="R64" s="31"/>
      <c r="S64" s="31"/>
      <c r="T64" s="31"/>
      <c r="U64" s="31"/>
      <c r="V64" s="31"/>
      <c r="W64" s="31"/>
      <c r="X64" s="31"/>
      <c r="Y64" s="31"/>
      <c r="Z64" s="31"/>
      <c r="AA64" s="31"/>
      <c r="AB64" s="31"/>
      <c r="AC64" s="31"/>
      <c r="AD64" s="31"/>
      <c r="AE64" s="31"/>
      <c r="AF64" s="31"/>
      <c r="AG64" s="31"/>
      <c r="AH64" s="31"/>
      <c r="AI64" s="31"/>
      <c r="AJ64" s="31"/>
      <c r="AK64" s="31"/>
      <c r="AL64" s="31"/>
      <c r="AM64" s="31"/>
      <c r="AN64" s="31"/>
      <c r="AO64" s="31"/>
      <c r="AP64" s="31"/>
    </row>
    <row r="65" spans="1:42" s="21" customFormat="1" ht="55.7" customHeight="1">
      <c r="A65" s="192"/>
      <c r="B65" s="56" t="s">
        <v>640</v>
      </c>
      <c r="C65" s="31"/>
      <c r="D65" s="31"/>
      <c r="E65" s="31"/>
      <c r="F65" s="31"/>
      <c r="G65" s="31"/>
      <c r="H65" s="31"/>
      <c r="I65" s="31"/>
      <c r="J65" s="31"/>
      <c r="K65" s="31"/>
      <c r="L65" s="31"/>
      <c r="M65" s="31"/>
      <c r="N65" s="31"/>
      <c r="O65" s="31"/>
      <c r="P65" s="31"/>
      <c r="Q65" s="31"/>
      <c r="R65" s="31"/>
      <c r="S65" s="31"/>
      <c r="T65" s="31"/>
      <c r="U65" s="31"/>
      <c r="V65" s="31"/>
      <c r="W65" s="31"/>
      <c r="X65" s="31"/>
      <c r="Y65" s="31"/>
      <c r="Z65" s="31"/>
      <c r="AA65" s="31"/>
      <c r="AB65" s="31"/>
      <c r="AC65" s="31"/>
      <c r="AD65" s="31"/>
      <c r="AE65" s="31"/>
      <c r="AF65" s="31"/>
      <c r="AG65" s="31"/>
      <c r="AH65" s="31"/>
      <c r="AI65" s="31"/>
      <c r="AJ65" s="31"/>
      <c r="AK65" s="31"/>
      <c r="AL65" s="31"/>
      <c r="AM65" s="31"/>
      <c r="AN65" s="31"/>
      <c r="AO65" s="31"/>
      <c r="AP65" s="31"/>
    </row>
    <row r="66" spans="1:42" s="21" customFormat="1" ht="55.7" customHeight="1">
      <c r="A66" s="192"/>
      <c r="B66" s="56" t="s">
        <v>641</v>
      </c>
      <c r="C66" s="31"/>
      <c r="D66" s="31"/>
      <c r="E66" s="31"/>
      <c r="F66" s="31"/>
      <c r="G66" s="31"/>
      <c r="H66" s="31"/>
      <c r="I66" s="31"/>
      <c r="J66" s="31"/>
      <c r="K66" s="31"/>
      <c r="L66" s="31"/>
      <c r="M66" s="31"/>
      <c r="N66" s="31"/>
      <c r="O66" s="31"/>
      <c r="P66" s="31"/>
      <c r="Q66" s="31"/>
      <c r="R66" s="31"/>
      <c r="S66" s="31"/>
      <c r="T66" s="31"/>
      <c r="U66" s="31"/>
      <c r="V66" s="31"/>
      <c r="W66" s="31"/>
      <c r="X66" s="31"/>
      <c r="Y66" s="31"/>
      <c r="Z66" s="31"/>
      <c r="AA66" s="31"/>
      <c r="AB66" s="31"/>
      <c r="AC66" s="31"/>
      <c r="AD66" s="31"/>
      <c r="AE66" s="31"/>
      <c r="AF66" s="31"/>
      <c r="AG66" s="31"/>
      <c r="AH66" s="31"/>
      <c r="AI66" s="31"/>
      <c r="AJ66" s="31"/>
      <c r="AK66" s="31"/>
      <c r="AL66" s="31"/>
      <c r="AM66" s="31"/>
      <c r="AN66" s="31"/>
      <c r="AO66" s="31"/>
      <c r="AP66" s="31"/>
    </row>
    <row r="67" spans="1:42" s="21" customFormat="1" ht="55.7" customHeight="1">
      <c r="A67" s="192"/>
      <c r="B67" s="56" t="s">
        <v>642</v>
      </c>
      <c r="C67" s="31"/>
      <c r="D67" s="31"/>
      <c r="E67" s="31"/>
      <c r="F67" s="31"/>
      <c r="G67" s="31"/>
      <c r="H67" s="31"/>
      <c r="I67" s="31"/>
      <c r="J67" s="31"/>
      <c r="K67" s="31"/>
      <c r="L67" s="31"/>
      <c r="M67" s="31"/>
      <c r="N67" s="31"/>
      <c r="O67" s="31"/>
      <c r="P67" s="31"/>
      <c r="Q67" s="31"/>
      <c r="R67" s="31"/>
      <c r="S67" s="31"/>
      <c r="T67" s="31"/>
      <c r="U67" s="31"/>
      <c r="V67" s="31"/>
      <c r="W67" s="31"/>
      <c r="X67" s="31"/>
      <c r="Y67" s="31"/>
      <c r="Z67" s="31"/>
      <c r="AA67" s="31"/>
      <c r="AB67" s="31"/>
      <c r="AC67" s="31"/>
      <c r="AD67" s="31"/>
      <c r="AE67" s="31"/>
      <c r="AF67" s="31"/>
      <c r="AG67" s="31"/>
      <c r="AH67" s="31"/>
      <c r="AI67" s="31"/>
      <c r="AJ67" s="31"/>
      <c r="AK67" s="31"/>
      <c r="AL67" s="31"/>
      <c r="AM67" s="31"/>
      <c r="AN67" s="31"/>
      <c r="AO67" s="31"/>
      <c r="AP67" s="31"/>
    </row>
    <row r="68" spans="1:42" s="21" customFormat="1" ht="55.7" customHeight="1">
      <c r="A68" s="192"/>
      <c r="B68" s="56" t="s">
        <v>643</v>
      </c>
      <c r="C68" s="31"/>
      <c r="D68" s="31"/>
      <c r="E68" s="31"/>
      <c r="F68" s="31"/>
      <c r="G68" s="31"/>
      <c r="H68" s="31"/>
      <c r="I68" s="31"/>
      <c r="J68" s="31"/>
      <c r="K68" s="31"/>
      <c r="L68" s="31"/>
      <c r="M68" s="31"/>
      <c r="N68" s="31"/>
      <c r="O68" s="31"/>
      <c r="P68" s="31"/>
      <c r="Q68" s="31"/>
      <c r="R68" s="31"/>
      <c r="S68" s="31"/>
      <c r="T68" s="31"/>
      <c r="U68" s="31"/>
      <c r="V68" s="31"/>
      <c r="W68" s="31"/>
      <c r="X68" s="31"/>
      <c r="Y68" s="31"/>
      <c r="Z68" s="31"/>
      <c r="AA68" s="31"/>
      <c r="AB68" s="31"/>
      <c r="AC68" s="31"/>
      <c r="AD68" s="31"/>
      <c r="AE68" s="31"/>
      <c r="AF68" s="31"/>
      <c r="AG68" s="31"/>
      <c r="AH68" s="31"/>
      <c r="AI68" s="31"/>
      <c r="AJ68" s="31"/>
      <c r="AK68" s="31"/>
      <c r="AL68" s="31"/>
      <c r="AM68" s="31"/>
      <c r="AN68" s="31"/>
      <c r="AO68" s="31"/>
      <c r="AP68" s="31"/>
    </row>
    <row r="69" spans="1:42" s="21" customFormat="1" ht="55.7" customHeight="1">
      <c r="A69" s="192"/>
      <c r="B69" s="56" t="s">
        <v>644</v>
      </c>
      <c r="C69" s="31"/>
      <c r="D69" s="31"/>
      <c r="E69" s="31"/>
      <c r="F69" s="31"/>
      <c r="G69" s="31"/>
      <c r="H69" s="31"/>
      <c r="I69" s="31"/>
      <c r="J69" s="31"/>
      <c r="K69" s="31"/>
      <c r="L69" s="31"/>
      <c r="M69" s="31"/>
      <c r="N69" s="31"/>
      <c r="O69" s="31"/>
      <c r="P69" s="31"/>
      <c r="Q69" s="31"/>
      <c r="R69" s="31"/>
      <c r="S69" s="31"/>
      <c r="T69" s="31"/>
      <c r="U69" s="31"/>
      <c r="V69" s="31"/>
      <c r="W69" s="31"/>
      <c r="X69" s="31"/>
      <c r="Y69" s="31"/>
      <c r="Z69" s="31"/>
      <c r="AA69" s="31"/>
      <c r="AB69" s="31"/>
      <c r="AC69" s="31"/>
      <c r="AD69" s="31"/>
      <c r="AE69" s="31"/>
      <c r="AF69" s="31"/>
      <c r="AG69" s="31"/>
      <c r="AH69" s="31"/>
      <c r="AI69" s="31"/>
      <c r="AJ69" s="31"/>
      <c r="AK69" s="31"/>
      <c r="AL69" s="31"/>
      <c r="AM69" s="31"/>
      <c r="AN69" s="31"/>
      <c r="AO69" s="31"/>
      <c r="AP69" s="31"/>
    </row>
    <row r="70" spans="1:42" s="21" customFormat="1" ht="55.7" customHeight="1">
      <c r="A70" s="192"/>
      <c r="B70" s="56" t="s">
        <v>645</v>
      </c>
      <c r="C70" s="31"/>
      <c r="D70" s="31"/>
      <c r="E70" s="31"/>
      <c r="F70" s="31"/>
      <c r="G70" s="31"/>
      <c r="H70" s="31"/>
      <c r="I70" s="31"/>
      <c r="J70" s="31"/>
      <c r="K70" s="31"/>
      <c r="L70" s="31"/>
      <c r="M70" s="31"/>
      <c r="N70" s="31"/>
      <c r="O70" s="31"/>
      <c r="P70" s="31"/>
      <c r="Q70" s="31"/>
      <c r="R70" s="31"/>
      <c r="S70" s="31"/>
      <c r="T70" s="31"/>
      <c r="U70" s="31"/>
      <c r="V70" s="31"/>
      <c r="W70" s="31"/>
      <c r="X70" s="31"/>
      <c r="Y70" s="31"/>
      <c r="Z70" s="31"/>
      <c r="AA70" s="31"/>
      <c r="AB70" s="31"/>
      <c r="AC70" s="31"/>
      <c r="AD70" s="31"/>
      <c r="AE70" s="31"/>
      <c r="AF70" s="31"/>
      <c r="AG70" s="31"/>
      <c r="AH70" s="31"/>
      <c r="AI70" s="31"/>
      <c r="AJ70" s="31"/>
      <c r="AK70" s="31"/>
      <c r="AL70" s="31"/>
      <c r="AM70" s="31"/>
      <c r="AN70" s="31"/>
      <c r="AO70" s="31"/>
      <c r="AP70" s="31"/>
    </row>
    <row r="71" spans="1:42" s="21" customFormat="1" ht="55.7" customHeight="1">
      <c r="A71" s="192"/>
      <c r="B71" s="56" t="s">
        <v>646</v>
      </c>
      <c r="C71" s="31"/>
      <c r="D71" s="31"/>
      <c r="E71" s="31"/>
      <c r="F71" s="31"/>
      <c r="G71" s="31"/>
      <c r="H71" s="31"/>
      <c r="I71" s="31"/>
      <c r="J71" s="31"/>
      <c r="K71" s="31"/>
      <c r="L71" s="31"/>
      <c r="M71" s="31"/>
      <c r="N71" s="31"/>
      <c r="O71" s="31"/>
      <c r="P71" s="31"/>
      <c r="Q71" s="31"/>
      <c r="R71" s="31"/>
      <c r="S71" s="31"/>
      <c r="T71" s="31"/>
      <c r="U71" s="31"/>
      <c r="V71" s="31"/>
      <c r="W71" s="31"/>
      <c r="X71" s="31"/>
      <c r="Y71" s="31"/>
      <c r="Z71" s="31"/>
      <c r="AA71" s="31"/>
      <c r="AB71" s="31"/>
      <c r="AC71" s="31"/>
      <c r="AD71" s="31"/>
      <c r="AE71" s="31"/>
      <c r="AF71" s="31"/>
      <c r="AG71" s="31"/>
      <c r="AH71" s="31"/>
      <c r="AI71" s="31"/>
      <c r="AJ71" s="31"/>
      <c r="AK71" s="31"/>
      <c r="AL71" s="31"/>
      <c r="AM71" s="31"/>
      <c r="AN71" s="31"/>
      <c r="AO71" s="31"/>
      <c r="AP71" s="31"/>
    </row>
    <row r="72" spans="1:42" s="21" customFormat="1" ht="55.7" customHeight="1">
      <c r="A72" s="192"/>
      <c r="B72" s="56" t="s">
        <v>647</v>
      </c>
      <c r="C72" s="31"/>
      <c r="D72" s="31"/>
      <c r="E72" s="31"/>
      <c r="F72" s="31"/>
      <c r="G72" s="31"/>
      <c r="H72" s="31"/>
      <c r="I72" s="31"/>
      <c r="J72" s="31"/>
      <c r="K72" s="31"/>
      <c r="L72" s="31"/>
      <c r="M72" s="31"/>
      <c r="N72" s="31"/>
      <c r="O72" s="31"/>
      <c r="P72" s="31"/>
      <c r="Q72" s="31"/>
      <c r="R72" s="31"/>
      <c r="S72" s="31"/>
      <c r="T72" s="31"/>
      <c r="U72" s="31"/>
      <c r="V72" s="31"/>
      <c r="W72" s="31"/>
      <c r="X72" s="31"/>
      <c r="Y72" s="31"/>
      <c r="Z72" s="31"/>
      <c r="AA72" s="31"/>
      <c r="AB72" s="31"/>
      <c r="AC72" s="31"/>
      <c r="AD72" s="31"/>
      <c r="AE72" s="31"/>
      <c r="AF72" s="31"/>
      <c r="AG72" s="31"/>
      <c r="AH72" s="31"/>
      <c r="AI72" s="31"/>
      <c r="AJ72" s="31"/>
      <c r="AK72" s="31"/>
      <c r="AL72" s="31"/>
      <c r="AM72" s="31"/>
      <c r="AN72" s="31"/>
      <c r="AO72" s="31"/>
      <c r="AP72" s="31"/>
    </row>
    <row r="73" spans="1:42" s="21" customFormat="1" ht="55.7" customHeight="1">
      <c r="A73" s="192"/>
      <c r="B73" s="56" t="s">
        <v>648</v>
      </c>
      <c r="C73" s="31"/>
      <c r="D73" s="31"/>
      <c r="E73" s="31"/>
      <c r="F73" s="31"/>
      <c r="G73" s="31"/>
      <c r="H73" s="31"/>
      <c r="I73" s="31"/>
      <c r="J73" s="31"/>
      <c r="K73" s="31"/>
      <c r="L73" s="31"/>
      <c r="M73" s="31"/>
      <c r="N73" s="31"/>
      <c r="O73" s="31"/>
      <c r="P73" s="31"/>
      <c r="Q73" s="31"/>
      <c r="R73" s="31"/>
      <c r="S73" s="31"/>
      <c r="T73" s="31"/>
      <c r="U73" s="31"/>
      <c r="V73" s="31"/>
      <c r="W73" s="31"/>
      <c r="X73" s="31"/>
      <c r="Y73" s="31"/>
      <c r="Z73" s="31"/>
      <c r="AA73" s="31"/>
      <c r="AB73" s="31"/>
      <c r="AC73" s="31"/>
      <c r="AD73" s="31"/>
      <c r="AE73" s="31"/>
      <c r="AF73" s="31"/>
      <c r="AG73" s="31"/>
      <c r="AH73" s="31"/>
      <c r="AI73" s="31"/>
      <c r="AJ73" s="31"/>
      <c r="AK73" s="31"/>
      <c r="AL73" s="31"/>
      <c r="AM73" s="31"/>
      <c r="AN73" s="31"/>
      <c r="AO73" s="31"/>
      <c r="AP73" s="31"/>
    </row>
    <row r="74" spans="1:42">
      <c r="A74" s="22"/>
      <c r="B74" s="23"/>
    </row>
    <row r="75" spans="1:42" ht="60">
      <c r="A75" s="193" t="s">
        <v>649</v>
      </c>
      <c r="B75" s="56" t="s">
        <v>650</v>
      </c>
      <c r="C75" s="179" t="s">
        <v>160</v>
      </c>
      <c r="D75" s="179" t="s">
        <v>651</v>
      </c>
      <c r="E75" s="179" t="s">
        <v>158</v>
      </c>
      <c r="F75" s="179" t="s">
        <v>158</v>
      </c>
      <c r="G75" s="179" t="s">
        <v>158</v>
      </c>
      <c r="H75" s="179" t="s">
        <v>652</v>
      </c>
      <c r="I75" s="179" t="s">
        <v>653</v>
      </c>
      <c r="J75" s="179" t="s">
        <v>654</v>
      </c>
      <c r="K75" s="179" t="s">
        <v>655</v>
      </c>
      <c r="L75" s="179" t="s">
        <v>655</v>
      </c>
      <c r="M75" s="179" t="s">
        <v>655</v>
      </c>
      <c r="N75" s="179" t="s">
        <v>656</v>
      </c>
      <c r="O75" s="179" t="s">
        <v>657</v>
      </c>
      <c r="P75" s="179" t="s">
        <v>658</v>
      </c>
      <c r="Q75" s="179" t="s">
        <v>652</v>
      </c>
      <c r="R75" s="179" t="s">
        <v>659</v>
      </c>
      <c r="S75" s="179" t="s">
        <v>652</v>
      </c>
      <c r="T75" s="179" t="s">
        <v>171</v>
      </c>
      <c r="U75" s="179" t="s">
        <v>660</v>
      </c>
      <c r="V75" s="179" t="s">
        <v>661</v>
      </c>
      <c r="W75" s="179" t="s">
        <v>662</v>
      </c>
      <c r="X75" s="179" t="s">
        <v>655</v>
      </c>
      <c r="Y75" s="179" t="s">
        <v>663</v>
      </c>
      <c r="Z75" s="179" t="s">
        <v>652</v>
      </c>
      <c r="AA75" s="179" t="s">
        <v>664</v>
      </c>
      <c r="AB75" s="179" t="s">
        <v>665</v>
      </c>
      <c r="AC75" s="179" t="s">
        <v>652</v>
      </c>
      <c r="AD75" s="179" t="s">
        <v>666</v>
      </c>
      <c r="AE75" s="179" t="s">
        <v>667</v>
      </c>
      <c r="AF75" s="179" t="s">
        <v>668</v>
      </c>
      <c r="AG75" s="179" t="s">
        <v>652</v>
      </c>
      <c r="AH75" s="179" t="s">
        <v>669</v>
      </c>
      <c r="AI75" s="179" t="s">
        <v>652</v>
      </c>
      <c r="AJ75" s="179" t="s">
        <v>174</v>
      </c>
      <c r="AK75" s="179" t="s">
        <v>652</v>
      </c>
      <c r="AL75" s="179" t="s">
        <v>171</v>
      </c>
      <c r="AM75" s="179" t="s">
        <v>171</v>
      </c>
      <c r="AN75" s="179" t="s">
        <v>669</v>
      </c>
      <c r="AO75" s="179" t="s">
        <v>652</v>
      </c>
      <c r="AP75" s="179" t="s">
        <v>669</v>
      </c>
    </row>
    <row r="76" spans="1:42" ht="105">
      <c r="A76" s="193"/>
      <c r="B76" s="56" t="s">
        <v>670</v>
      </c>
      <c r="C76" s="179" t="s">
        <v>158</v>
      </c>
      <c r="D76" s="179" t="s">
        <v>671</v>
      </c>
      <c r="E76" s="179" t="s">
        <v>672</v>
      </c>
      <c r="F76" s="179" t="s">
        <v>673</v>
      </c>
      <c r="G76" s="179" t="s">
        <v>674</v>
      </c>
      <c r="H76" s="179" t="s">
        <v>675</v>
      </c>
      <c r="I76" s="179" t="s">
        <v>676</v>
      </c>
      <c r="J76" s="179" t="s">
        <v>677</v>
      </c>
      <c r="K76" s="179" t="s">
        <v>678</v>
      </c>
      <c r="L76" s="179" t="s">
        <v>679</v>
      </c>
      <c r="M76" s="179" t="s">
        <v>680</v>
      </c>
      <c r="N76" s="179" t="s">
        <v>681</v>
      </c>
      <c r="O76" s="179" t="s">
        <v>682</v>
      </c>
      <c r="P76" s="179" t="s">
        <v>683</v>
      </c>
      <c r="Q76" s="179" t="s">
        <v>684</v>
      </c>
      <c r="R76" s="179" t="s">
        <v>685</v>
      </c>
      <c r="S76" s="179" t="s">
        <v>686</v>
      </c>
      <c r="T76" s="179" t="s">
        <v>687</v>
      </c>
      <c r="U76" s="179" t="s">
        <v>688</v>
      </c>
      <c r="V76" s="179" t="s">
        <v>689</v>
      </c>
      <c r="W76" s="179" t="s">
        <v>690</v>
      </c>
      <c r="X76" s="179" t="s">
        <v>691</v>
      </c>
      <c r="Y76" s="179" t="s">
        <v>692</v>
      </c>
      <c r="Z76" s="179" t="s">
        <v>693</v>
      </c>
      <c r="AA76" s="179" t="s">
        <v>694</v>
      </c>
      <c r="AB76" s="179" t="s">
        <v>695</v>
      </c>
      <c r="AC76" s="179" t="s">
        <v>696</v>
      </c>
      <c r="AD76" s="179" t="s">
        <v>697</v>
      </c>
      <c r="AE76" s="179" t="s">
        <v>698</v>
      </c>
      <c r="AF76" s="179" t="s">
        <v>699</v>
      </c>
      <c r="AG76" s="179" t="s">
        <v>700</v>
      </c>
      <c r="AH76" s="179" t="s">
        <v>701</v>
      </c>
      <c r="AI76" s="179" t="s">
        <v>702</v>
      </c>
      <c r="AJ76" s="179" t="s">
        <v>703</v>
      </c>
      <c r="AK76" s="179" t="s">
        <v>704</v>
      </c>
      <c r="AL76" s="179" t="s">
        <v>705</v>
      </c>
      <c r="AM76" s="179" t="s">
        <v>706</v>
      </c>
      <c r="AN76" s="179" t="s">
        <v>698</v>
      </c>
      <c r="AO76" s="179" t="s">
        <v>707</v>
      </c>
      <c r="AP76" s="179" t="s">
        <v>708</v>
      </c>
    </row>
    <row r="77" spans="1:42" ht="30">
      <c r="A77" s="193"/>
      <c r="B77" s="56" t="s">
        <v>709</v>
      </c>
      <c r="C77" s="179" t="s">
        <v>170</v>
      </c>
      <c r="D77" s="179" t="s">
        <v>170</v>
      </c>
      <c r="E77" s="179" t="s">
        <v>710</v>
      </c>
      <c r="F77" s="179" t="s">
        <v>170</v>
      </c>
      <c r="G77" s="179" t="s">
        <v>711</v>
      </c>
      <c r="H77" s="179" t="s">
        <v>170</v>
      </c>
      <c r="I77" s="179" t="s">
        <v>170</v>
      </c>
      <c r="J77" s="179" t="s">
        <v>170</v>
      </c>
      <c r="K77" s="179" t="s">
        <v>170</v>
      </c>
      <c r="L77" s="179" t="s">
        <v>170</v>
      </c>
      <c r="M77" s="179" t="s">
        <v>170</v>
      </c>
      <c r="N77" s="179" t="s">
        <v>170</v>
      </c>
      <c r="O77" s="179" t="s">
        <v>170</v>
      </c>
      <c r="P77" s="179" t="s">
        <v>170</v>
      </c>
      <c r="Q77" s="179" t="s">
        <v>712</v>
      </c>
      <c r="R77" s="179" t="s">
        <v>170</v>
      </c>
      <c r="S77" s="179" t="s">
        <v>170</v>
      </c>
      <c r="T77" s="179" t="s">
        <v>713</v>
      </c>
      <c r="U77" s="179" t="s">
        <v>170</v>
      </c>
      <c r="V77" s="179" t="s">
        <v>170</v>
      </c>
      <c r="W77" s="179" t="s">
        <v>170</v>
      </c>
      <c r="X77" s="179" t="s">
        <v>170</v>
      </c>
      <c r="Y77" s="179" t="s">
        <v>170</v>
      </c>
      <c r="Z77" s="179" t="s">
        <v>170</v>
      </c>
      <c r="AA77" s="179" t="s">
        <v>170</v>
      </c>
      <c r="AB77" s="179" t="s">
        <v>170</v>
      </c>
      <c r="AC77" s="179" t="s">
        <v>170</v>
      </c>
      <c r="AD77" s="179" t="s">
        <v>170</v>
      </c>
      <c r="AE77" s="179" t="s">
        <v>170</v>
      </c>
      <c r="AF77" s="179" t="s">
        <v>714</v>
      </c>
      <c r="AG77" s="179" t="s">
        <v>170</v>
      </c>
      <c r="AH77" s="179" t="s">
        <v>715</v>
      </c>
      <c r="AI77" s="179" t="s">
        <v>170</v>
      </c>
      <c r="AJ77" s="179" t="s">
        <v>170</v>
      </c>
      <c r="AK77" s="179" t="s">
        <v>170</v>
      </c>
      <c r="AL77" s="179" t="s">
        <v>170</v>
      </c>
      <c r="AM77" s="179" t="s">
        <v>170</v>
      </c>
      <c r="AN77" s="179" t="s">
        <v>170</v>
      </c>
      <c r="AO77" s="179" t="s">
        <v>170</v>
      </c>
      <c r="AP77" s="179" t="s">
        <v>170</v>
      </c>
    </row>
    <row r="78" spans="1:42" ht="45">
      <c r="A78" s="193"/>
      <c r="B78" s="56" t="s">
        <v>716</v>
      </c>
      <c r="C78" s="179" t="s">
        <v>717</v>
      </c>
      <c r="D78" s="179" t="s">
        <v>718</v>
      </c>
      <c r="E78" s="179" t="s">
        <v>719</v>
      </c>
      <c r="F78" s="179" t="s">
        <v>720</v>
      </c>
      <c r="G78" s="179" t="s">
        <v>721</v>
      </c>
      <c r="H78" s="179" t="s">
        <v>722</v>
      </c>
      <c r="I78" s="179" t="s">
        <v>723</v>
      </c>
      <c r="J78" s="179" t="s">
        <v>724</v>
      </c>
      <c r="K78" s="179" t="s">
        <v>725</v>
      </c>
      <c r="L78" s="179" t="s">
        <v>726</v>
      </c>
      <c r="M78" s="179" t="s">
        <v>724</v>
      </c>
      <c r="N78" s="179" t="s">
        <v>158</v>
      </c>
      <c r="O78" s="179" t="s">
        <v>158</v>
      </c>
      <c r="P78" s="179" t="s">
        <v>161</v>
      </c>
      <c r="Q78" s="179" t="s">
        <v>719</v>
      </c>
      <c r="R78" s="179" t="s">
        <v>727</v>
      </c>
      <c r="S78" s="179" t="s">
        <v>728</v>
      </c>
      <c r="T78" s="179" t="s">
        <v>719</v>
      </c>
      <c r="U78" s="179" t="s">
        <v>157</v>
      </c>
      <c r="V78" s="179" t="s">
        <v>161</v>
      </c>
      <c r="W78" s="179" t="s">
        <v>161</v>
      </c>
      <c r="X78" s="179" t="s">
        <v>161</v>
      </c>
      <c r="Y78" s="179" t="s">
        <v>157</v>
      </c>
      <c r="Z78" s="179" t="s">
        <v>729</v>
      </c>
      <c r="AA78" s="179" t="s">
        <v>570</v>
      </c>
      <c r="AB78" s="179" t="s">
        <v>730</v>
      </c>
      <c r="AC78" s="179" t="s">
        <v>731</v>
      </c>
      <c r="AD78" s="179" t="s">
        <v>570</v>
      </c>
      <c r="AE78" s="179" t="s">
        <v>570</v>
      </c>
      <c r="AF78" s="179" t="s">
        <v>157</v>
      </c>
      <c r="AG78" s="179" t="s">
        <v>570</v>
      </c>
      <c r="AH78" s="179" t="s">
        <v>157</v>
      </c>
      <c r="AI78" s="179" t="s">
        <v>570</v>
      </c>
      <c r="AJ78" s="179" t="s">
        <v>158</v>
      </c>
      <c r="AK78" s="179" t="s">
        <v>570</v>
      </c>
      <c r="AL78" s="179" t="s">
        <v>570</v>
      </c>
      <c r="AM78" s="179" t="s">
        <v>570</v>
      </c>
      <c r="AN78" s="179" t="s">
        <v>570</v>
      </c>
      <c r="AO78" s="179" t="s">
        <v>570</v>
      </c>
      <c r="AP78" s="179" t="s">
        <v>570</v>
      </c>
    </row>
    <row r="79" spans="1:42" ht="150">
      <c r="A79" s="193"/>
      <c r="B79" s="56" t="s">
        <v>732</v>
      </c>
      <c r="C79" s="179" t="s">
        <v>733</v>
      </c>
      <c r="D79" s="179" t="s">
        <v>734</v>
      </c>
      <c r="E79" s="179" t="s">
        <v>735</v>
      </c>
      <c r="F79" s="179" t="s">
        <v>736</v>
      </c>
      <c r="G79" s="179" t="s">
        <v>737</v>
      </c>
      <c r="H79" s="179" t="s">
        <v>738</v>
      </c>
      <c r="I79" s="179" t="s">
        <v>739</v>
      </c>
      <c r="J79" s="179" t="s">
        <v>740</v>
      </c>
      <c r="K79" s="179" t="s">
        <v>741</v>
      </c>
      <c r="L79" s="179" t="s">
        <v>742</v>
      </c>
      <c r="M79" s="179" t="s">
        <v>743</v>
      </c>
      <c r="N79" s="179" t="s">
        <v>744</v>
      </c>
      <c r="O79" s="179" t="s">
        <v>745</v>
      </c>
      <c r="P79" s="179" t="s">
        <v>746</v>
      </c>
      <c r="Q79" s="179" t="s">
        <v>747</v>
      </c>
      <c r="R79" s="179" t="s">
        <v>746</v>
      </c>
      <c r="S79" s="179" t="s">
        <v>748</v>
      </c>
      <c r="T79" s="179" t="s">
        <v>749</v>
      </c>
      <c r="U79" s="179" t="s">
        <v>746</v>
      </c>
      <c r="V79" s="179" t="s">
        <v>746</v>
      </c>
      <c r="W79" s="179" t="s">
        <v>746</v>
      </c>
      <c r="X79" s="179" t="s">
        <v>746</v>
      </c>
      <c r="Y79" s="179" t="s">
        <v>750</v>
      </c>
      <c r="Z79" s="179" t="s">
        <v>751</v>
      </c>
      <c r="AA79" s="179" t="s">
        <v>752</v>
      </c>
      <c r="AB79" s="179" t="s">
        <v>753</v>
      </c>
      <c r="AC79" s="179" t="s">
        <v>754</v>
      </c>
      <c r="AD79" s="179" t="s">
        <v>755</v>
      </c>
      <c r="AE79" s="179" t="s">
        <v>756</v>
      </c>
      <c r="AF79" s="179" t="s">
        <v>757</v>
      </c>
      <c r="AG79" s="179" t="s">
        <v>758</v>
      </c>
      <c r="AH79" s="179" t="s">
        <v>759</v>
      </c>
      <c r="AI79" s="179" t="s">
        <v>760</v>
      </c>
      <c r="AJ79" s="179" t="s">
        <v>761</v>
      </c>
      <c r="AK79" s="179" t="s">
        <v>762</v>
      </c>
      <c r="AL79" s="179" t="s">
        <v>763</v>
      </c>
      <c r="AM79" s="179" t="s">
        <v>764</v>
      </c>
      <c r="AN79" s="179" t="s">
        <v>765</v>
      </c>
      <c r="AO79" s="179" t="s">
        <v>766</v>
      </c>
      <c r="AP79" s="179" t="s">
        <v>767</v>
      </c>
    </row>
    <row r="80" spans="1:42" ht="105">
      <c r="A80" s="193"/>
      <c r="B80" s="56" t="s">
        <v>768</v>
      </c>
      <c r="C80" s="179" t="s">
        <v>769</v>
      </c>
      <c r="D80" s="179" t="s">
        <v>770</v>
      </c>
      <c r="E80" s="179" t="s">
        <v>771</v>
      </c>
      <c r="F80" s="179" t="s">
        <v>772</v>
      </c>
      <c r="G80" s="179" t="s">
        <v>773</v>
      </c>
      <c r="H80" s="179" t="s">
        <v>774</v>
      </c>
      <c r="I80" s="179" t="s">
        <v>775</v>
      </c>
      <c r="J80" s="179" t="s">
        <v>776</v>
      </c>
      <c r="K80" s="179" t="s">
        <v>777</v>
      </c>
      <c r="L80" s="179" t="s">
        <v>778</v>
      </c>
      <c r="M80" s="179" t="s">
        <v>779</v>
      </c>
      <c r="N80" s="179" t="s">
        <v>780</v>
      </c>
      <c r="O80" s="179" t="s">
        <v>781</v>
      </c>
      <c r="P80" s="179" t="s">
        <v>782</v>
      </c>
      <c r="Q80" s="179" t="s">
        <v>783</v>
      </c>
      <c r="R80" s="179" t="s">
        <v>784</v>
      </c>
      <c r="S80" s="179" t="s">
        <v>785</v>
      </c>
      <c r="T80" s="179" t="s">
        <v>786</v>
      </c>
      <c r="U80" s="179" t="s">
        <v>780</v>
      </c>
      <c r="V80" s="179" t="s">
        <v>787</v>
      </c>
      <c r="W80" s="179" t="s">
        <v>788</v>
      </c>
      <c r="X80" s="179" t="s">
        <v>787</v>
      </c>
      <c r="Y80" s="179" t="s">
        <v>789</v>
      </c>
      <c r="Z80" s="179" t="s">
        <v>790</v>
      </c>
      <c r="AA80" s="179" t="s">
        <v>791</v>
      </c>
      <c r="AB80" s="179" t="s">
        <v>792</v>
      </c>
      <c r="AC80" s="179" t="s">
        <v>793</v>
      </c>
      <c r="AD80" s="179" t="s">
        <v>794</v>
      </c>
      <c r="AE80" s="179" t="s">
        <v>795</v>
      </c>
      <c r="AF80" s="179" t="s">
        <v>796</v>
      </c>
      <c r="AG80" s="179" t="s">
        <v>797</v>
      </c>
      <c r="AH80" s="179" t="s">
        <v>798</v>
      </c>
      <c r="AI80" s="179" t="s">
        <v>799</v>
      </c>
      <c r="AJ80" s="179" t="s">
        <v>800</v>
      </c>
      <c r="AK80" s="179" t="s">
        <v>801</v>
      </c>
      <c r="AL80" s="179" t="s">
        <v>802</v>
      </c>
      <c r="AM80" s="179" t="s">
        <v>803</v>
      </c>
      <c r="AN80" s="179" t="s">
        <v>804</v>
      </c>
      <c r="AO80" s="179" t="s">
        <v>801</v>
      </c>
      <c r="AP80" s="179" t="s">
        <v>805</v>
      </c>
    </row>
  </sheetData>
  <mergeCells count="7">
    <mergeCell ref="A2:G7"/>
    <mergeCell ref="A42:A73"/>
    <mergeCell ref="A75:A80"/>
    <mergeCell ref="A10:A14"/>
    <mergeCell ref="A16:A21"/>
    <mergeCell ref="A23:A37"/>
    <mergeCell ref="A39:A40"/>
  </mergeCells>
  <phoneticPr fontId="2" type="noConversion"/>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9BC80B-DA99-4F59-9145-06FEECCC24F7}">
  <dimension ref="A1:BK155"/>
  <sheetViews>
    <sheetView showGridLines="0" tabSelected="1" topLeftCell="A56" zoomScale="64" zoomScaleNormal="115" workbookViewId="0">
      <selection activeCell="D68" sqref="D68:F68"/>
    </sheetView>
  </sheetViews>
  <sheetFormatPr defaultColWidth="9.140625" defaultRowHeight="14.1"/>
  <cols>
    <col min="1" max="1" width="4.85546875" style="18" customWidth="1"/>
    <col min="2" max="2" width="33.5703125" style="18" customWidth="1"/>
    <col min="3" max="3" width="139.85546875" style="18" bestFit="1" customWidth="1"/>
    <col min="4" max="4" width="36.85546875" style="18" customWidth="1"/>
    <col min="5" max="5" width="35.42578125" style="18" customWidth="1"/>
    <col min="6" max="6" width="40.5703125" style="18" customWidth="1"/>
    <col min="7" max="7" width="33.5703125" style="18" customWidth="1"/>
    <col min="8" max="8" width="41.140625" style="18" customWidth="1"/>
    <col min="9" max="9" width="20.5703125" style="18" customWidth="1"/>
    <col min="10" max="16384" width="9.140625" style="18"/>
  </cols>
  <sheetData>
    <row r="1" spans="1:10" ht="15">
      <c r="B1" s="59" t="s">
        <v>806</v>
      </c>
      <c r="C1" s="59"/>
      <c r="D1" s="59"/>
      <c r="E1" s="59"/>
      <c r="F1" s="59"/>
    </row>
    <row r="2" spans="1:10" ht="15">
      <c r="B2" s="60" t="s">
        <v>807</v>
      </c>
      <c r="C2" s="59"/>
      <c r="D2" s="59"/>
      <c r="E2" s="59"/>
      <c r="F2" s="59"/>
    </row>
    <row r="3" spans="1:10" ht="15">
      <c r="B3" s="60" t="s">
        <v>808</v>
      </c>
      <c r="C3" s="59"/>
      <c r="D3" s="59"/>
      <c r="E3" s="59"/>
      <c r="F3" s="59"/>
    </row>
    <row r="4" spans="1:10" ht="15">
      <c r="B4" s="127" t="s">
        <v>809</v>
      </c>
      <c r="C4" s="59"/>
      <c r="D4" s="59"/>
      <c r="E4" s="59"/>
      <c r="F4" s="59"/>
    </row>
    <row r="5" spans="1:10" ht="15">
      <c r="B5" s="127" t="s">
        <v>810</v>
      </c>
      <c r="C5" s="59"/>
      <c r="D5" s="59"/>
      <c r="E5" s="59"/>
      <c r="F5" s="59"/>
    </row>
    <row r="6" spans="1:10" ht="15">
      <c r="B6" s="127" t="s">
        <v>811</v>
      </c>
      <c r="C6" s="59"/>
      <c r="D6" s="59"/>
      <c r="E6" s="59"/>
      <c r="F6" s="59"/>
    </row>
    <row r="7" spans="1:10" ht="15">
      <c r="B7" s="60" t="s">
        <v>812</v>
      </c>
      <c r="C7" s="59"/>
      <c r="D7" s="59"/>
      <c r="E7" s="59"/>
      <c r="F7" s="59"/>
    </row>
    <row r="8" spans="1:10" ht="15">
      <c r="B8" s="60" t="s">
        <v>813</v>
      </c>
      <c r="C8" s="59"/>
      <c r="D8" s="59"/>
      <c r="E8" s="59"/>
      <c r="F8" s="59"/>
    </row>
    <row r="10" spans="1:10" ht="15">
      <c r="B10" s="133" t="s">
        <v>814</v>
      </c>
      <c r="C10" s="285"/>
    </row>
    <row r="11" spans="1:10" ht="15">
      <c r="B11" s="134" t="s">
        <v>815</v>
      </c>
      <c r="C11" s="286"/>
    </row>
    <row r="12" spans="1:10" ht="14.45" thickBot="1">
      <c r="A12" s="94"/>
      <c r="B12" s="94"/>
      <c r="C12" s="95"/>
      <c r="D12" s="95"/>
      <c r="E12" s="95"/>
      <c r="F12" s="95"/>
      <c r="G12" s="95"/>
      <c r="H12" s="95"/>
      <c r="I12" s="95"/>
      <c r="J12" s="95"/>
    </row>
    <row r="13" spans="1:10">
      <c r="A13" s="93"/>
      <c r="B13" s="93"/>
    </row>
    <row r="14" spans="1:10" ht="24.95">
      <c r="B14" s="130" t="s">
        <v>816</v>
      </c>
      <c r="C14" s="117"/>
      <c r="D14" s="117"/>
      <c r="E14" s="117"/>
      <c r="F14" s="117"/>
      <c r="G14" s="117"/>
      <c r="H14" s="117"/>
    </row>
    <row r="15" spans="1:10" s="62" customFormat="1" ht="32.25" customHeight="1">
      <c r="B15" s="125" t="s">
        <v>817</v>
      </c>
      <c r="C15" s="125"/>
      <c r="D15" s="125"/>
      <c r="E15" s="125"/>
      <c r="F15" s="125"/>
      <c r="G15" s="125"/>
      <c r="H15" s="125"/>
    </row>
    <row r="16" spans="1:10" s="62" customFormat="1" ht="15.6" customHeight="1">
      <c r="B16" s="118"/>
      <c r="C16" s="63"/>
      <c r="D16" s="63"/>
      <c r="E16" s="63"/>
      <c r="F16" s="63"/>
    </row>
    <row r="17" spans="2:29" ht="22.35" customHeight="1">
      <c r="B17" s="119" t="s">
        <v>818</v>
      </c>
      <c r="C17" s="64"/>
      <c r="D17" s="34" t="s">
        <v>819</v>
      </c>
      <c r="E17" s="224" t="s">
        <v>820</v>
      </c>
      <c r="F17" s="225"/>
      <c r="G17" s="62"/>
      <c r="H17" s="62"/>
      <c r="I17" s="62"/>
      <c r="J17" s="62"/>
      <c r="K17" s="62"/>
      <c r="L17" s="62"/>
      <c r="M17" s="62"/>
      <c r="N17" s="62"/>
      <c r="O17" s="62"/>
      <c r="P17" s="62"/>
      <c r="Q17" s="62"/>
      <c r="R17" s="62"/>
      <c r="S17" s="62"/>
      <c r="T17" s="62"/>
      <c r="U17" s="62"/>
      <c r="V17" s="62"/>
      <c r="W17" s="62"/>
      <c r="X17" s="62"/>
      <c r="Y17" s="62"/>
      <c r="Z17" s="62"/>
      <c r="AA17" s="62"/>
      <c r="AB17" s="62"/>
      <c r="AC17" s="62"/>
    </row>
    <row r="18" spans="2:29" ht="24.6" customHeight="1">
      <c r="B18" s="208" t="s">
        <v>821</v>
      </c>
      <c r="C18" s="111" t="s">
        <v>822</v>
      </c>
      <c r="D18" s="65">
        <v>40</v>
      </c>
      <c r="E18" s="226" t="s">
        <v>823</v>
      </c>
      <c r="F18" s="227"/>
      <c r="G18" s="62"/>
      <c r="H18" s="62"/>
      <c r="I18" s="62"/>
      <c r="J18" s="62"/>
      <c r="K18" s="62"/>
      <c r="L18" s="62"/>
      <c r="M18" s="62"/>
      <c r="N18" s="62"/>
      <c r="O18" s="62"/>
      <c r="P18" s="62"/>
      <c r="Q18" s="62"/>
      <c r="R18" s="62"/>
      <c r="S18" s="62"/>
      <c r="T18" s="62"/>
      <c r="U18" s="62"/>
      <c r="V18" s="62"/>
      <c r="W18" s="62"/>
      <c r="X18" s="62"/>
      <c r="Y18" s="62"/>
      <c r="Z18" s="62"/>
      <c r="AA18" s="62"/>
      <c r="AB18" s="62"/>
      <c r="AC18" s="62"/>
    </row>
    <row r="19" spans="2:29" ht="14.1" customHeight="1">
      <c r="B19" s="208"/>
      <c r="C19" s="35"/>
      <c r="D19" s="35"/>
      <c r="E19" s="35"/>
      <c r="F19" s="35"/>
      <c r="G19" s="62"/>
      <c r="H19" s="62"/>
      <c r="I19" s="62"/>
      <c r="J19" s="62"/>
      <c r="K19" s="62"/>
      <c r="L19" s="62"/>
      <c r="M19" s="62"/>
      <c r="N19" s="62"/>
      <c r="O19" s="62"/>
      <c r="P19" s="62"/>
      <c r="Q19" s="62"/>
      <c r="R19" s="62"/>
      <c r="S19" s="62"/>
      <c r="T19" s="62"/>
      <c r="U19" s="62"/>
      <c r="V19" s="62"/>
      <c r="W19" s="62"/>
      <c r="X19" s="62"/>
      <c r="Y19" s="62"/>
      <c r="Z19" s="62"/>
      <c r="AA19" s="62"/>
      <c r="AB19" s="62"/>
      <c r="AC19" s="62"/>
    </row>
    <row r="20" spans="2:29" ht="14.1" customHeight="1">
      <c r="B20" s="208"/>
      <c r="C20" s="66" t="s">
        <v>824</v>
      </c>
      <c r="D20" s="35"/>
      <c r="E20" s="35"/>
      <c r="F20" s="35"/>
      <c r="G20" s="62"/>
      <c r="H20" s="62"/>
      <c r="I20" s="62"/>
      <c r="J20" s="62"/>
      <c r="K20" s="62"/>
      <c r="L20" s="62"/>
      <c r="M20" s="62"/>
      <c r="N20" s="62"/>
      <c r="O20" s="62"/>
      <c r="P20" s="62"/>
      <c r="Q20" s="62"/>
      <c r="R20" s="62"/>
      <c r="S20" s="62"/>
      <c r="T20" s="62"/>
      <c r="U20" s="62"/>
      <c r="V20" s="62"/>
      <c r="W20" s="62"/>
      <c r="X20" s="62"/>
      <c r="Y20" s="62"/>
      <c r="Z20" s="62"/>
      <c r="AA20" s="62"/>
      <c r="AB20" s="62"/>
      <c r="AC20" s="62"/>
    </row>
    <row r="21" spans="2:29" s="19" customFormat="1" ht="24.6" customHeight="1">
      <c r="B21" s="208"/>
      <c r="C21" s="36" t="s">
        <v>825</v>
      </c>
      <c r="D21" s="168">
        <f>0/73</f>
        <v>0</v>
      </c>
      <c r="E21" s="219" t="s">
        <v>826</v>
      </c>
      <c r="F21" s="220"/>
      <c r="G21" s="62"/>
      <c r="H21" s="62"/>
      <c r="I21" s="62"/>
      <c r="J21" s="62"/>
      <c r="K21" s="62"/>
      <c r="L21" s="62"/>
      <c r="M21" s="62"/>
      <c r="N21" s="62"/>
      <c r="O21" s="62"/>
      <c r="P21" s="62"/>
      <c r="Q21" s="62"/>
      <c r="R21" s="62"/>
      <c r="S21" s="62"/>
      <c r="T21" s="62"/>
      <c r="U21" s="62"/>
      <c r="V21" s="62"/>
      <c r="W21" s="62"/>
      <c r="X21" s="62"/>
      <c r="Y21" s="62"/>
      <c r="Z21" s="62"/>
      <c r="AA21" s="62"/>
      <c r="AB21" s="62"/>
      <c r="AC21" s="62"/>
    </row>
    <row r="22" spans="2:29" s="19" customFormat="1" ht="24.6" customHeight="1">
      <c r="B22" s="208"/>
      <c r="C22" s="36" t="s">
        <v>827</v>
      </c>
      <c r="D22" s="168">
        <f>23/73</f>
        <v>0.31506849315068491</v>
      </c>
      <c r="E22" s="200"/>
      <c r="F22" s="221"/>
      <c r="G22" s="62"/>
      <c r="H22" s="62"/>
      <c r="I22" s="62"/>
      <c r="J22" s="62"/>
      <c r="K22" s="62"/>
      <c r="L22" s="62"/>
      <c r="M22" s="62"/>
      <c r="N22" s="62"/>
      <c r="O22" s="62"/>
      <c r="P22" s="62"/>
      <c r="Q22" s="62"/>
      <c r="R22" s="62"/>
      <c r="S22" s="62"/>
      <c r="T22" s="62"/>
      <c r="U22" s="62"/>
      <c r="V22" s="62"/>
      <c r="W22" s="62"/>
      <c r="X22" s="62"/>
      <c r="Y22" s="62"/>
      <c r="Z22" s="62"/>
      <c r="AA22" s="62"/>
      <c r="AB22" s="62"/>
      <c r="AC22" s="62"/>
    </row>
    <row r="23" spans="2:29" s="19" customFormat="1" ht="24.6" customHeight="1">
      <c r="B23" s="208"/>
      <c r="C23" s="36" t="s">
        <v>828</v>
      </c>
      <c r="D23" s="168">
        <f>25/73</f>
        <v>0.34246575342465752</v>
      </c>
      <c r="E23" s="200"/>
      <c r="F23" s="221"/>
      <c r="G23" s="62"/>
      <c r="H23" s="62"/>
      <c r="I23" s="62"/>
      <c r="J23" s="62"/>
      <c r="K23" s="62"/>
      <c r="L23" s="62"/>
      <c r="M23" s="62"/>
      <c r="N23" s="62"/>
      <c r="O23" s="62"/>
      <c r="P23" s="62"/>
      <c r="Q23" s="62"/>
      <c r="R23" s="62"/>
      <c r="S23" s="62"/>
      <c r="T23" s="62"/>
      <c r="U23" s="62"/>
      <c r="V23" s="62"/>
      <c r="W23" s="62"/>
      <c r="X23" s="62"/>
      <c r="Y23" s="62"/>
      <c r="Z23" s="62"/>
      <c r="AA23" s="62"/>
      <c r="AB23" s="62"/>
      <c r="AC23" s="62"/>
    </row>
    <row r="24" spans="2:29" s="19" customFormat="1" ht="24.6" customHeight="1">
      <c r="B24" s="208"/>
      <c r="C24" s="36" t="s">
        <v>829</v>
      </c>
      <c r="D24" s="177">
        <f>25/73</f>
        <v>0.34246575342465752</v>
      </c>
      <c r="E24" s="222"/>
      <c r="F24" s="223"/>
      <c r="G24" s="62"/>
      <c r="H24" s="62"/>
      <c r="I24" s="62"/>
      <c r="J24" s="62"/>
      <c r="K24" s="62"/>
      <c r="L24" s="62"/>
      <c r="M24" s="62"/>
      <c r="N24" s="62"/>
      <c r="O24" s="62"/>
      <c r="P24" s="62"/>
      <c r="Q24" s="62"/>
      <c r="R24" s="62"/>
      <c r="S24" s="62"/>
      <c r="T24" s="62"/>
      <c r="U24" s="62"/>
      <c r="V24" s="62"/>
      <c r="W24" s="62"/>
      <c r="X24" s="62"/>
      <c r="Y24" s="62"/>
      <c r="Z24" s="62"/>
      <c r="AA24" s="62"/>
      <c r="AB24" s="62"/>
      <c r="AC24" s="62"/>
    </row>
    <row r="25" spans="2:29" ht="14.45" customHeight="1">
      <c r="B25" s="208"/>
      <c r="C25" s="68"/>
      <c r="D25" s="35"/>
      <c r="E25" s="35"/>
      <c r="F25" s="67"/>
      <c r="G25" s="62"/>
      <c r="H25" s="62"/>
      <c r="I25" s="62"/>
      <c r="J25" s="62"/>
      <c r="K25" s="62"/>
      <c r="L25" s="62"/>
      <c r="M25" s="62"/>
      <c r="N25" s="62"/>
      <c r="O25" s="62"/>
      <c r="P25" s="62"/>
      <c r="Q25" s="62"/>
      <c r="R25" s="62"/>
      <c r="S25" s="62"/>
      <c r="T25" s="62"/>
      <c r="U25" s="62"/>
      <c r="V25" s="62"/>
      <c r="W25" s="62"/>
      <c r="X25" s="62"/>
      <c r="Y25" s="62"/>
      <c r="Z25" s="62"/>
      <c r="AA25" s="62"/>
      <c r="AB25" s="62"/>
      <c r="AC25" s="62"/>
    </row>
    <row r="26" spans="2:29" ht="14.45" customHeight="1">
      <c r="B26" s="208"/>
      <c r="C26" s="66" t="s">
        <v>830</v>
      </c>
      <c r="D26" s="35"/>
      <c r="E26" s="35"/>
      <c r="F26" s="67"/>
      <c r="G26" s="62"/>
      <c r="H26" s="62"/>
      <c r="I26" s="62"/>
      <c r="J26" s="62"/>
      <c r="K26" s="62"/>
      <c r="L26" s="62"/>
      <c r="M26" s="62"/>
      <c r="N26" s="62"/>
      <c r="O26" s="62"/>
      <c r="P26" s="62"/>
      <c r="Q26" s="62"/>
      <c r="R26" s="62"/>
      <c r="S26" s="62"/>
      <c r="T26" s="62"/>
      <c r="U26" s="62"/>
      <c r="V26" s="62"/>
      <c r="W26" s="62"/>
      <c r="X26" s="62"/>
      <c r="Y26" s="62"/>
      <c r="Z26" s="62"/>
      <c r="AA26" s="62"/>
      <c r="AB26" s="62"/>
      <c r="AC26" s="62"/>
    </row>
    <row r="27" spans="2:29" s="19" customFormat="1" ht="22.7" customHeight="1">
      <c r="B27" s="208"/>
      <c r="C27" s="36" t="s">
        <v>831</v>
      </c>
      <c r="D27" s="178">
        <f>20/40</f>
        <v>0.5</v>
      </c>
      <c r="E27" s="233" t="s">
        <v>832</v>
      </c>
      <c r="F27" s="234"/>
      <c r="G27" s="62"/>
      <c r="H27" s="62"/>
      <c r="I27" s="62"/>
      <c r="J27" s="62"/>
      <c r="K27" s="62"/>
      <c r="L27" s="62"/>
      <c r="M27" s="62"/>
      <c r="N27" s="62"/>
      <c r="O27" s="62"/>
      <c r="P27" s="62"/>
      <c r="Q27" s="62"/>
      <c r="R27" s="62"/>
      <c r="S27" s="62"/>
      <c r="T27" s="62"/>
      <c r="U27" s="62"/>
      <c r="V27" s="62"/>
      <c r="W27" s="62"/>
      <c r="X27" s="62"/>
      <c r="Y27" s="62"/>
      <c r="Z27" s="62"/>
      <c r="AA27" s="62"/>
      <c r="AB27" s="62"/>
      <c r="AC27" s="62"/>
    </row>
    <row r="28" spans="2:29" s="19" customFormat="1" ht="22.7" customHeight="1">
      <c r="B28" s="208"/>
      <c r="C28" s="36" t="s">
        <v>833</v>
      </c>
      <c r="D28" s="178">
        <f>16/40</f>
        <v>0.4</v>
      </c>
      <c r="E28" s="235"/>
      <c r="F28" s="236"/>
      <c r="G28" s="62"/>
      <c r="H28" s="62"/>
      <c r="I28" s="62"/>
      <c r="J28" s="62"/>
      <c r="K28" s="62"/>
      <c r="L28" s="62"/>
      <c r="M28" s="62"/>
      <c r="N28" s="62"/>
      <c r="O28" s="62"/>
      <c r="P28" s="62"/>
      <c r="Q28" s="62"/>
      <c r="R28" s="62"/>
      <c r="S28" s="62"/>
      <c r="T28" s="62"/>
      <c r="U28" s="62"/>
      <c r="V28" s="62"/>
      <c r="W28" s="62"/>
      <c r="X28" s="62"/>
      <c r="Y28" s="62"/>
      <c r="Z28" s="62"/>
      <c r="AA28" s="62"/>
      <c r="AB28" s="62"/>
      <c r="AC28" s="62"/>
    </row>
    <row r="29" spans="2:29" s="19" customFormat="1" ht="22.7" customHeight="1">
      <c r="B29" s="208"/>
      <c r="C29" s="36" t="s">
        <v>834</v>
      </c>
      <c r="D29" s="178"/>
      <c r="E29" s="235"/>
      <c r="F29" s="236"/>
      <c r="G29" s="62"/>
      <c r="H29" s="62"/>
      <c r="I29" s="62"/>
      <c r="J29" s="62"/>
      <c r="K29" s="62"/>
      <c r="L29" s="62"/>
      <c r="M29" s="62"/>
      <c r="N29" s="62"/>
      <c r="O29" s="62"/>
      <c r="P29" s="62"/>
      <c r="Q29" s="62"/>
      <c r="R29" s="62"/>
      <c r="S29" s="62"/>
      <c r="T29" s="62"/>
      <c r="U29" s="62"/>
      <c r="V29" s="62"/>
      <c r="W29" s="62"/>
      <c r="X29" s="62"/>
      <c r="Y29" s="62"/>
      <c r="Z29" s="62"/>
      <c r="AA29" s="62"/>
      <c r="AB29" s="62"/>
      <c r="AC29" s="62"/>
    </row>
    <row r="30" spans="2:29" s="19" customFormat="1" ht="22.7" customHeight="1">
      <c r="B30" s="208"/>
      <c r="C30" s="36" t="s">
        <v>835</v>
      </c>
      <c r="D30" s="178">
        <f>4/40</f>
        <v>0.1</v>
      </c>
      <c r="E30" s="237"/>
      <c r="F30" s="238"/>
      <c r="G30" s="62"/>
      <c r="H30" s="62"/>
      <c r="I30" s="62"/>
      <c r="J30" s="62"/>
      <c r="K30" s="62"/>
      <c r="L30" s="62"/>
      <c r="M30" s="62"/>
      <c r="N30" s="62"/>
      <c r="O30" s="62"/>
      <c r="P30" s="62"/>
      <c r="Q30" s="62"/>
      <c r="R30" s="62"/>
      <c r="S30" s="62"/>
      <c r="T30" s="62"/>
      <c r="U30" s="62"/>
      <c r="V30" s="62"/>
      <c r="W30" s="62"/>
      <c r="X30" s="62"/>
      <c r="Y30" s="62"/>
      <c r="Z30" s="62"/>
      <c r="AA30" s="62"/>
      <c r="AB30" s="62"/>
      <c r="AC30" s="62"/>
    </row>
    <row r="31" spans="2:29">
      <c r="B31" s="208"/>
      <c r="C31" s="19"/>
      <c r="D31" s="62"/>
      <c r="E31" s="62"/>
      <c r="F31" s="62"/>
      <c r="G31" s="62"/>
      <c r="H31" s="62"/>
      <c r="I31" s="62"/>
      <c r="J31" s="62"/>
      <c r="K31" s="62"/>
      <c r="L31" s="62"/>
      <c r="M31" s="62"/>
      <c r="N31" s="62"/>
      <c r="O31" s="62"/>
      <c r="P31" s="62"/>
      <c r="Q31" s="62"/>
      <c r="R31" s="62"/>
      <c r="S31" s="62"/>
      <c r="T31" s="62"/>
      <c r="U31" s="62"/>
      <c r="V31" s="62"/>
      <c r="W31" s="62"/>
      <c r="X31" s="62"/>
      <c r="Y31" s="62"/>
      <c r="Z31" s="62"/>
      <c r="AA31" s="62"/>
      <c r="AB31" s="62"/>
      <c r="AC31" s="62"/>
    </row>
    <row r="32" spans="2:29">
      <c r="B32" s="208"/>
      <c r="C32" s="66" t="s">
        <v>836</v>
      </c>
      <c r="D32" s="62"/>
      <c r="E32" s="62"/>
      <c r="F32" s="62"/>
      <c r="G32" s="62"/>
      <c r="H32" s="62"/>
      <c r="I32" s="62"/>
      <c r="J32" s="62"/>
      <c r="K32" s="62"/>
      <c r="L32" s="62"/>
      <c r="M32" s="62"/>
      <c r="N32" s="62"/>
      <c r="O32" s="62"/>
      <c r="P32" s="62"/>
      <c r="Q32" s="62"/>
      <c r="R32" s="62"/>
      <c r="S32" s="62"/>
      <c r="T32" s="62"/>
      <c r="U32" s="62"/>
      <c r="V32" s="62"/>
      <c r="W32" s="62"/>
      <c r="X32" s="62"/>
      <c r="Y32" s="62"/>
      <c r="Z32" s="62"/>
      <c r="AA32" s="62"/>
      <c r="AB32" s="62"/>
      <c r="AC32" s="62"/>
    </row>
    <row r="33" spans="1:31" ht="21" customHeight="1">
      <c r="B33" s="208"/>
      <c r="C33" s="19" t="s">
        <v>837</v>
      </c>
      <c r="D33" s="178">
        <f>37/40</f>
        <v>0.92500000000000004</v>
      </c>
      <c r="E33" s="239" t="s">
        <v>838</v>
      </c>
      <c r="F33" s="240"/>
      <c r="G33" s="62"/>
      <c r="H33" s="62"/>
      <c r="I33" s="62"/>
      <c r="J33" s="62"/>
      <c r="K33" s="62"/>
      <c r="L33" s="62"/>
      <c r="M33" s="62"/>
      <c r="N33" s="62"/>
      <c r="O33" s="62"/>
      <c r="P33" s="62"/>
      <c r="Q33" s="62"/>
      <c r="R33" s="62"/>
      <c r="S33" s="62"/>
      <c r="T33" s="62"/>
      <c r="U33" s="62"/>
      <c r="V33" s="62"/>
      <c r="W33" s="62"/>
      <c r="X33" s="62"/>
      <c r="Y33" s="62"/>
      <c r="Z33" s="62"/>
      <c r="AA33" s="62"/>
      <c r="AB33" s="62"/>
      <c r="AC33" s="62"/>
    </row>
    <row r="34" spans="1:31" ht="21" customHeight="1">
      <c r="B34" s="208"/>
      <c r="C34" s="19" t="s">
        <v>839</v>
      </c>
      <c r="D34" s="178">
        <f>3/40</f>
        <v>7.4999999999999997E-2</v>
      </c>
      <c r="E34" s="241"/>
      <c r="F34" s="242"/>
      <c r="G34" s="62"/>
      <c r="H34" s="62"/>
      <c r="I34" s="62"/>
      <c r="J34" s="62"/>
      <c r="K34" s="62"/>
      <c r="L34" s="62"/>
      <c r="M34" s="62"/>
      <c r="N34" s="62"/>
      <c r="O34" s="62"/>
      <c r="P34" s="62"/>
      <c r="Q34" s="62"/>
      <c r="R34" s="62"/>
      <c r="S34" s="62"/>
      <c r="T34" s="62"/>
      <c r="U34" s="62"/>
      <c r="V34" s="62"/>
      <c r="W34" s="62"/>
      <c r="X34" s="62"/>
      <c r="Y34" s="62"/>
      <c r="Z34" s="62"/>
      <c r="AA34" s="62"/>
      <c r="AB34" s="62"/>
      <c r="AC34" s="62"/>
    </row>
    <row r="35" spans="1:31">
      <c r="B35" s="208"/>
      <c r="C35" s="70"/>
      <c r="D35" s="90"/>
      <c r="E35" s="32"/>
      <c r="F35" s="32"/>
      <c r="G35" s="62"/>
      <c r="H35" s="62"/>
      <c r="I35" s="62"/>
      <c r="J35" s="62"/>
      <c r="K35" s="62"/>
      <c r="L35" s="62"/>
      <c r="M35" s="62"/>
      <c r="N35" s="62"/>
      <c r="O35" s="62"/>
      <c r="P35" s="62"/>
      <c r="Q35" s="62"/>
      <c r="R35" s="62"/>
      <c r="S35" s="62"/>
      <c r="T35" s="62"/>
      <c r="U35" s="62"/>
      <c r="V35" s="62"/>
      <c r="W35" s="62"/>
      <c r="X35" s="62"/>
      <c r="Y35" s="62"/>
      <c r="Z35" s="62"/>
      <c r="AA35" s="62"/>
      <c r="AB35" s="62"/>
      <c r="AC35" s="62"/>
    </row>
    <row r="36" spans="1:31">
      <c r="B36" s="208"/>
      <c r="C36" s="19"/>
      <c r="D36" s="19"/>
      <c r="E36" s="32"/>
      <c r="G36" s="62"/>
      <c r="H36" s="62"/>
      <c r="I36" s="62"/>
      <c r="J36" s="62"/>
      <c r="K36" s="62"/>
      <c r="L36" s="62"/>
      <c r="M36" s="62"/>
      <c r="N36" s="62"/>
      <c r="O36" s="62"/>
      <c r="P36" s="62"/>
      <c r="Q36" s="62"/>
      <c r="R36" s="62"/>
      <c r="S36" s="62"/>
      <c r="T36" s="62"/>
      <c r="U36" s="62"/>
      <c r="V36" s="62"/>
      <c r="W36" s="62"/>
      <c r="X36" s="62"/>
      <c r="Y36" s="62"/>
      <c r="Z36" s="62"/>
      <c r="AA36" s="62"/>
      <c r="AB36" s="62"/>
      <c r="AC36" s="62"/>
    </row>
    <row r="37" spans="1:31" ht="19.350000000000001" customHeight="1">
      <c r="B37" s="208"/>
      <c r="C37" s="66" t="s">
        <v>840</v>
      </c>
      <c r="D37" s="287"/>
      <c r="E37" s="231" t="s">
        <v>820</v>
      </c>
      <c r="F37" s="232"/>
      <c r="G37" s="62"/>
      <c r="H37" s="62"/>
      <c r="I37" s="62"/>
      <c r="J37" s="62"/>
      <c r="K37" s="62"/>
      <c r="L37" s="62"/>
      <c r="M37" s="62"/>
      <c r="N37" s="62"/>
      <c r="O37" s="62"/>
      <c r="P37" s="62"/>
      <c r="Q37" s="62"/>
      <c r="R37" s="62"/>
      <c r="S37" s="62"/>
      <c r="T37" s="62"/>
      <c r="U37" s="62"/>
      <c r="V37" s="62"/>
      <c r="W37" s="62"/>
      <c r="X37" s="62"/>
      <c r="Y37" s="62"/>
      <c r="Z37" s="62"/>
      <c r="AA37" s="62"/>
      <c r="AB37" s="62"/>
      <c r="AC37" s="62"/>
    </row>
    <row r="38" spans="1:31" s="71" customFormat="1" ht="19.350000000000001" customHeight="1">
      <c r="A38" s="18"/>
      <c r="B38" s="208"/>
      <c r="C38" s="36" t="s">
        <v>841</v>
      </c>
      <c r="D38" s="69">
        <v>15</v>
      </c>
      <c r="E38" s="288" t="s">
        <v>842</v>
      </c>
      <c r="F38" s="288"/>
      <c r="G38" s="62"/>
      <c r="H38" s="62"/>
      <c r="I38" s="62"/>
      <c r="J38" s="62"/>
      <c r="K38" s="62"/>
      <c r="L38" s="62"/>
      <c r="M38" s="62"/>
      <c r="N38" s="62"/>
      <c r="O38" s="62"/>
      <c r="P38" s="62"/>
      <c r="Q38" s="62"/>
      <c r="R38" s="62"/>
      <c r="S38" s="62"/>
      <c r="T38" s="62"/>
      <c r="U38" s="62"/>
      <c r="V38" s="62"/>
      <c r="W38" s="62"/>
      <c r="X38" s="62"/>
      <c r="Y38" s="62"/>
      <c r="Z38" s="62"/>
      <c r="AA38" s="62"/>
      <c r="AB38" s="62"/>
      <c r="AC38" s="62"/>
    </row>
    <row r="39" spans="1:31" s="71" customFormat="1" ht="19.350000000000001" customHeight="1">
      <c r="A39" s="18"/>
      <c r="B39" s="208"/>
      <c r="C39" s="36" t="s">
        <v>843</v>
      </c>
      <c r="D39" s="69">
        <v>24</v>
      </c>
      <c r="E39" s="200"/>
      <c r="F39" s="200"/>
      <c r="G39" s="62"/>
      <c r="H39" s="62"/>
      <c r="I39" s="62"/>
      <c r="J39" s="62"/>
      <c r="K39" s="62"/>
      <c r="L39" s="62"/>
      <c r="M39" s="62"/>
      <c r="N39" s="62"/>
      <c r="O39" s="62"/>
      <c r="P39" s="62"/>
      <c r="Q39" s="62"/>
      <c r="R39" s="62"/>
      <c r="S39" s="62"/>
      <c r="T39" s="62"/>
      <c r="U39" s="62"/>
      <c r="V39" s="62"/>
      <c r="W39" s="62"/>
      <c r="X39" s="62"/>
      <c r="Y39" s="62"/>
      <c r="Z39" s="62"/>
      <c r="AA39" s="62"/>
      <c r="AB39" s="62"/>
      <c r="AC39" s="62"/>
      <c r="AD39" s="62"/>
      <c r="AE39" s="62"/>
    </row>
    <row r="40" spans="1:31" s="71" customFormat="1" ht="19.350000000000001" customHeight="1">
      <c r="A40" s="18"/>
      <c r="B40" s="72"/>
      <c r="C40" s="36" t="s">
        <v>844</v>
      </c>
      <c r="D40" s="135" t="s">
        <v>845</v>
      </c>
      <c r="E40" s="200"/>
      <c r="F40" s="200"/>
      <c r="G40" s="62"/>
      <c r="H40" s="62"/>
      <c r="I40" s="62"/>
      <c r="J40" s="62"/>
      <c r="K40" s="62"/>
      <c r="L40" s="62"/>
      <c r="M40" s="62"/>
      <c r="N40" s="62"/>
      <c r="O40" s="62"/>
      <c r="P40" s="62"/>
      <c r="Q40" s="62"/>
      <c r="R40" s="62"/>
      <c r="S40" s="62"/>
      <c r="T40" s="62"/>
      <c r="U40" s="62"/>
      <c r="V40" s="62"/>
      <c r="W40" s="62"/>
      <c r="X40" s="62"/>
      <c r="Y40" s="62"/>
      <c r="Z40" s="62"/>
      <c r="AA40" s="62"/>
      <c r="AB40" s="62"/>
      <c r="AC40" s="62"/>
      <c r="AD40" s="62"/>
      <c r="AE40" s="62"/>
    </row>
    <row r="41" spans="1:31" s="73" customFormat="1">
      <c r="A41" s="86"/>
      <c r="B41" s="62"/>
      <c r="C41" s="62"/>
      <c r="D41" s="62"/>
      <c r="E41" s="20"/>
      <c r="F41" s="20"/>
      <c r="G41" s="62"/>
      <c r="H41" s="62"/>
      <c r="I41" s="62"/>
      <c r="J41" s="62"/>
      <c r="K41" s="62"/>
      <c r="L41" s="62"/>
      <c r="M41" s="62"/>
      <c r="N41" s="62"/>
      <c r="O41" s="62"/>
      <c r="P41" s="62"/>
      <c r="Q41" s="62"/>
      <c r="R41" s="62"/>
      <c r="S41" s="62"/>
      <c r="T41" s="62"/>
      <c r="U41" s="62"/>
      <c r="V41" s="62"/>
      <c r="W41" s="62"/>
      <c r="X41" s="62"/>
      <c r="Y41" s="62"/>
      <c r="Z41" s="62"/>
      <c r="AA41" s="62"/>
      <c r="AB41" s="62"/>
      <c r="AC41" s="62"/>
      <c r="AD41" s="62"/>
      <c r="AE41" s="62"/>
    </row>
    <row r="42" spans="1:31" s="73" customFormat="1">
      <c r="A42" s="86"/>
      <c r="B42" s="62"/>
      <c r="C42" s="62"/>
      <c r="D42" s="62"/>
      <c r="E42" s="62"/>
      <c r="F42" s="62"/>
      <c r="G42" s="62"/>
      <c r="H42" s="62"/>
      <c r="I42" s="62"/>
      <c r="J42" s="62"/>
      <c r="K42" s="62"/>
      <c r="L42" s="62"/>
      <c r="M42" s="62"/>
      <c r="N42" s="62"/>
      <c r="O42" s="62"/>
      <c r="P42" s="62"/>
      <c r="Q42" s="62"/>
      <c r="R42" s="62"/>
      <c r="S42" s="62"/>
      <c r="T42" s="62"/>
      <c r="U42" s="62"/>
      <c r="V42" s="62"/>
      <c r="W42" s="62"/>
      <c r="X42" s="62"/>
      <c r="Y42" s="62"/>
      <c r="Z42" s="62"/>
      <c r="AA42" s="62"/>
      <c r="AB42" s="62"/>
      <c r="AC42" s="62"/>
      <c r="AD42" s="62"/>
      <c r="AE42" s="62"/>
    </row>
    <row r="43" spans="1:31" s="71" customFormat="1" ht="14.45" customHeight="1">
      <c r="A43" s="18"/>
      <c r="B43" s="209" t="s">
        <v>846</v>
      </c>
      <c r="C43" s="62"/>
      <c r="D43" s="62"/>
      <c r="E43" s="62"/>
      <c r="F43" s="62"/>
      <c r="G43" s="62"/>
      <c r="H43" s="62"/>
      <c r="I43" s="62"/>
      <c r="J43" s="62"/>
      <c r="K43" s="62"/>
      <c r="L43" s="62"/>
      <c r="M43" s="62"/>
      <c r="N43" s="62"/>
      <c r="O43" s="62"/>
      <c r="P43" s="62"/>
      <c r="Q43" s="62"/>
      <c r="R43" s="62"/>
      <c r="S43" s="62"/>
      <c r="T43" s="62"/>
      <c r="U43" s="62"/>
      <c r="V43" s="62"/>
      <c r="W43" s="62"/>
      <c r="X43" s="62"/>
      <c r="Y43" s="62"/>
      <c r="Z43" s="62"/>
      <c r="AA43" s="62"/>
      <c r="AB43" s="62"/>
      <c r="AC43" s="62"/>
      <c r="AD43" s="62"/>
      <c r="AE43" s="62"/>
    </row>
    <row r="44" spans="1:31" s="77" customFormat="1" ht="34.5" customHeight="1">
      <c r="A44" s="18"/>
      <c r="B44" s="209"/>
      <c r="C44" s="74"/>
      <c r="D44" s="75" t="s">
        <v>847</v>
      </c>
      <c r="E44" s="76" t="s">
        <v>848</v>
      </c>
      <c r="F44" s="76" t="s">
        <v>849</v>
      </c>
      <c r="G44" s="230" t="s">
        <v>850</v>
      </c>
      <c r="H44" s="230"/>
      <c r="I44" s="62"/>
      <c r="J44" s="62"/>
      <c r="K44" s="62"/>
      <c r="L44" s="62"/>
      <c r="M44" s="62"/>
      <c r="N44" s="62"/>
      <c r="O44" s="62"/>
      <c r="P44" s="62"/>
      <c r="Q44" s="62"/>
      <c r="R44" s="62"/>
      <c r="S44" s="62"/>
      <c r="T44" s="62"/>
      <c r="U44" s="62"/>
      <c r="V44" s="62"/>
      <c r="W44" s="62"/>
      <c r="X44" s="62"/>
      <c r="Y44" s="62"/>
      <c r="Z44" s="62"/>
      <c r="AA44" s="62"/>
      <c r="AB44" s="62"/>
      <c r="AC44" s="62"/>
      <c r="AD44" s="62"/>
      <c r="AE44" s="62"/>
    </row>
    <row r="45" spans="1:31" ht="23.45" customHeight="1">
      <c r="B45" s="209"/>
      <c r="C45" s="19" t="s">
        <v>851</v>
      </c>
      <c r="D45" s="184">
        <v>5.0999999999999996</v>
      </c>
      <c r="E45" s="183">
        <f>D45*8</f>
        <v>40.799999999999997</v>
      </c>
      <c r="F45" s="183">
        <f>E45*20.5</f>
        <v>836.4</v>
      </c>
      <c r="G45" s="243" t="s">
        <v>852</v>
      </c>
      <c r="H45" s="244"/>
      <c r="I45" s="62"/>
      <c r="J45" s="62"/>
      <c r="K45" s="62"/>
      <c r="L45" s="62"/>
      <c r="M45" s="62"/>
      <c r="N45" s="62"/>
      <c r="O45" s="62"/>
      <c r="P45" s="62"/>
      <c r="Q45" s="62"/>
      <c r="R45" s="62"/>
      <c r="S45" s="62"/>
      <c r="T45" s="62"/>
      <c r="U45" s="62"/>
      <c r="V45" s="62"/>
      <c r="W45" s="62"/>
      <c r="X45" s="62"/>
      <c r="Y45" s="62"/>
      <c r="Z45" s="62"/>
      <c r="AA45" s="62"/>
      <c r="AB45" s="62"/>
      <c r="AC45" s="62"/>
      <c r="AD45" s="62"/>
      <c r="AE45" s="62"/>
    </row>
    <row r="46" spans="1:31" ht="23.45" customHeight="1">
      <c r="B46" s="209"/>
      <c r="C46" s="79" t="s">
        <v>853</v>
      </c>
      <c r="D46" s="185">
        <v>5.32</v>
      </c>
      <c r="E46" s="78">
        <f>D46*8</f>
        <v>42.56</v>
      </c>
      <c r="F46" s="78">
        <f t="shared" ref="F46:F53" si="0">E46*20.5</f>
        <v>872.48</v>
      </c>
      <c r="G46" s="245"/>
      <c r="H46" s="246"/>
    </row>
    <row r="47" spans="1:31" ht="23.45" customHeight="1">
      <c r="B47" s="209"/>
      <c r="C47" s="79" t="s">
        <v>854</v>
      </c>
      <c r="D47" s="185">
        <v>4.97</v>
      </c>
      <c r="E47" s="78">
        <f>D47*8</f>
        <v>39.76</v>
      </c>
      <c r="F47" s="78">
        <f>E47*20.5</f>
        <v>815.07999999999993</v>
      </c>
      <c r="G47" s="245"/>
      <c r="H47" s="246"/>
    </row>
    <row r="48" spans="1:31" ht="23.45" customHeight="1">
      <c r="B48" s="209"/>
      <c r="C48" s="79" t="s">
        <v>855</v>
      </c>
      <c r="D48" s="69"/>
      <c r="E48" s="78">
        <f t="shared" ref="E48:E53" si="1">D48*8</f>
        <v>0</v>
      </c>
      <c r="F48" s="78">
        <f t="shared" si="0"/>
        <v>0</v>
      </c>
      <c r="G48" s="245"/>
      <c r="H48" s="246"/>
    </row>
    <row r="49" spans="2:8" ht="23.45" customHeight="1">
      <c r="B49" s="209"/>
      <c r="C49" s="79" t="s">
        <v>856</v>
      </c>
      <c r="D49" s="69">
        <v>3.83</v>
      </c>
      <c r="E49" s="78">
        <f t="shared" si="1"/>
        <v>30.64</v>
      </c>
      <c r="F49" s="78">
        <f t="shared" si="0"/>
        <v>628.12</v>
      </c>
      <c r="G49" s="245"/>
      <c r="H49" s="246"/>
    </row>
    <row r="50" spans="2:8" ht="14.45" customHeight="1">
      <c r="B50" s="209"/>
      <c r="C50" s="79"/>
      <c r="D50" s="79"/>
      <c r="E50" s="79"/>
      <c r="F50" s="79"/>
      <c r="G50" s="247"/>
      <c r="H50" s="246"/>
    </row>
    <row r="51" spans="2:8" ht="14.45" customHeight="1">
      <c r="B51" s="209"/>
      <c r="C51" s="36" t="s">
        <v>857</v>
      </c>
      <c r="D51" s="79"/>
      <c r="E51" s="79"/>
      <c r="F51" s="79"/>
      <c r="G51" s="247"/>
      <c r="H51" s="246"/>
    </row>
    <row r="52" spans="2:8" ht="19.7" customHeight="1">
      <c r="B52" s="209"/>
      <c r="C52" s="80" t="s">
        <v>858</v>
      </c>
      <c r="D52" s="65">
        <v>9.2200000000000006</v>
      </c>
      <c r="E52" s="78">
        <f t="shared" si="1"/>
        <v>73.760000000000005</v>
      </c>
      <c r="F52" s="78">
        <f t="shared" si="0"/>
        <v>1512.0800000000002</v>
      </c>
      <c r="G52" s="247"/>
      <c r="H52" s="246"/>
    </row>
    <row r="53" spans="2:8" ht="19.7" customHeight="1">
      <c r="B53" s="209"/>
      <c r="C53" s="80" t="s">
        <v>859</v>
      </c>
      <c r="D53" s="65">
        <v>1.84</v>
      </c>
      <c r="E53" s="78">
        <f t="shared" si="1"/>
        <v>14.72</v>
      </c>
      <c r="F53" s="78">
        <f t="shared" si="0"/>
        <v>301.76</v>
      </c>
      <c r="G53" s="248"/>
      <c r="H53" s="249"/>
    </row>
    <row r="54" spans="2:8" ht="14.45" customHeight="1">
      <c r="B54" s="209"/>
      <c r="C54" s="19"/>
    </row>
    <row r="55" spans="2:8">
      <c r="B55" s="209"/>
      <c r="C55" s="19"/>
      <c r="D55" s="34" t="s">
        <v>860</v>
      </c>
    </row>
    <row r="56" spans="2:8" ht="27" customHeight="1">
      <c r="B56" s="209"/>
      <c r="C56" s="36" t="s">
        <v>861</v>
      </c>
      <c r="D56" s="186">
        <v>0.36</v>
      </c>
      <c r="E56" s="86" t="s">
        <v>862</v>
      </c>
    </row>
    <row r="57" spans="2:8" ht="27" customHeight="1">
      <c r="B57" s="209"/>
      <c r="C57" s="36" t="s">
        <v>863</v>
      </c>
      <c r="D57" s="168">
        <f>29/40</f>
        <v>0.72499999999999998</v>
      </c>
      <c r="E57" s="86" t="s">
        <v>864</v>
      </c>
    </row>
    <row r="58" spans="2:8" ht="27" customHeight="1">
      <c r="B58" s="209"/>
      <c r="C58" s="36" t="s">
        <v>865</v>
      </c>
      <c r="D58" s="168">
        <f>40/40</f>
        <v>1</v>
      </c>
      <c r="E58" s="86" t="s">
        <v>866</v>
      </c>
    </row>
    <row r="59" spans="2:8" ht="27" customHeight="1">
      <c r="B59" s="209"/>
      <c r="C59" s="36" t="s">
        <v>867</v>
      </c>
      <c r="D59" s="168">
        <f>3/40</f>
        <v>7.4999999999999997E-2</v>
      </c>
      <c r="E59" s="86" t="s">
        <v>868</v>
      </c>
    </row>
    <row r="60" spans="2:8" ht="14.45" customHeight="1"/>
    <row r="61" spans="2:8">
      <c r="B61" s="36"/>
      <c r="C61" s="36"/>
      <c r="D61" s="19"/>
    </row>
    <row r="62" spans="2:8">
      <c r="B62" s="209" t="s">
        <v>869</v>
      </c>
      <c r="C62" s="19"/>
      <c r="D62" s="218" t="s">
        <v>870</v>
      </c>
      <c r="E62" s="218"/>
      <c r="F62" s="218"/>
      <c r="G62" s="81" t="s">
        <v>871</v>
      </c>
    </row>
    <row r="63" spans="2:8" ht="15" customHeight="1">
      <c r="B63" s="209"/>
      <c r="C63" s="82" t="s">
        <v>872</v>
      </c>
      <c r="G63" s="214" t="s">
        <v>873</v>
      </c>
    </row>
    <row r="64" spans="2:8" ht="44.45" customHeight="1">
      <c r="B64" s="209"/>
      <c r="C64" s="83" t="s">
        <v>874</v>
      </c>
      <c r="D64" s="210" t="s">
        <v>875</v>
      </c>
      <c r="E64" s="210"/>
      <c r="F64" s="210"/>
      <c r="G64" s="215"/>
    </row>
    <row r="65" spans="1:52" ht="44.45" customHeight="1">
      <c r="B65" s="209"/>
      <c r="C65" s="83" t="s">
        <v>876</v>
      </c>
      <c r="D65" s="210" t="s">
        <v>877</v>
      </c>
      <c r="E65" s="210"/>
      <c r="F65" s="210"/>
      <c r="G65" s="215"/>
    </row>
    <row r="66" spans="1:52" ht="73.5" customHeight="1">
      <c r="B66" s="209"/>
      <c r="C66" s="83" t="s">
        <v>878</v>
      </c>
      <c r="D66" s="210" t="s">
        <v>879</v>
      </c>
      <c r="E66" s="210"/>
      <c r="F66" s="210"/>
      <c r="G66" s="215"/>
    </row>
    <row r="67" spans="1:52" ht="44.45" customHeight="1">
      <c r="B67" s="209"/>
      <c r="C67" s="83" t="s">
        <v>880</v>
      </c>
      <c r="D67" s="210" t="s">
        <v>881</v>
      </c>
      <c r="E67" s="210"/>
      <c r="F67" s="210"/>
      <c r="G67" s="215"/>
    </row>
    <row r="68" spans="1:52" ht="44.45" customHeight="1">
      <c r="B68" s="209"/>
      <c r="C68" s="83" t="s">
        <v>882</v>
      </c>
      <c r="D68" s="210" t="s">
        <v>883</v>
      </c>
      <c r="E68" s="210"/>
      <c r="F68" s="210"/>
      <c r="G68" s="215"/>
    </row>
    <row r="69" spans="1:52" ht="44.45" customHeight="1">
      <c r="B69" s="209"/>
      <c r="C69" s="83" t="s">
        <v>884</v>
      </c>
      <c r="D69" s="210"/>
      <c r="E69" s="210"/>
      <c r="F69" s="210"/>
      <c r="G69" s="215"/>
    </row>
    <row r="70" spans="1:52" ht="44.45" customHeight="1">
      <c r="B70" s="209"/>
      <c r="C70" s="83" t="s">
        <v>885</v>
      </c>
      <c r="D70" s="210"/>
      <c r="E70" s="210"/>
      <c r="F70" s="210"/>
      <c r="G70" s="215"/>
    </row>
    <row r="71" spans="1:52" ht="44.45" customHeight="1">
      <c r="B71" s="209"/>
      <c r="C71" s="84" t="s">
        <v>886</v>
      </c>
      <c r="D71" s="211"/>
      <c r="E71" s="211"/>
      <c r="F71" s="211"/>
      <c r="G71" s="215"/>
    </row>
    <row r="72" spans="1:52" ht="13.7" customHeight="1">
      <c r="B72" s="196"/>
    </row>
    <row r="73" spans="1:52" s="86" customFormat="1">
      <c r="B73" s="85"/>
    </row>
    <row r="74" spans="1:52" s="86" customFormat="1">
      <c r="B74" s="126"/>
    </row>
    <row r="75" spans="1:52" s="87" customFormat="1">
      <c r="A75" s="18"/>
      <c r="B75" s="195" t="s">
        <v>887</v>
      </c>
      <c r="C75" s="61" t="s">
        <v>888</v>
      </c>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row>
    <row r="76" spans="1:52">
      <c r="B76" s="209"/>
      <c r="C76" s="70"/>
      <c r="D76" s="88" t="s">
        <v>889</v>
      </c>
      <c r="E76" s="81" t="s">
        <v>890</v>
      </c>
      <c r="F76" s="81" t="s">
        <v>891</v>
      </c>
    </row>
    <row r="77" spans="1:52" ht="22.35" customHeight="1">
      <c r="B77" s="209"/>
      <c r="C77" s="89" t="s">
        <v>892</v>
      </c>
      <c r="D77" s="170">
        <f>23/40</f>
        <v>0.57499999999999996</v>
      </c>
      <c r="E77" s="170">
        <f>17/40</f>
        <v>0.42499999999999999</v>
      </c>
      <c r="F77" s="65"/>
      <c r="G77" s="90" t="s">
        <v>893</v>
      </c>
      <c r="H77" s="86" t="s">
        <v>894</v>
      </c>
      <c r="I77" s="86"/>
    </row>
    <row r="78" spans="1:52" ht="22.35" customHeight="1">
      <c r="B78" s="209"/>
      <c r="C78" s="89" t="s">
        <v>895</v>
      </c>
      <c r="D78" s="170">
        <f>28/40</f>
        <v>0.7</v>
      </c>
      <c r="E78" s="170">
        <f>12/40</f>
        <v>0.3</v>
      </c>
      <c r="F78" s="65"/>
      <c r="G78" s="90" t="s">
        <v>893</v>
      </c>
      <c r="H78" s="86" t="s">
        <v>896</v>
      </c>
      <c r="I78" s="86"/>
    </row>
    <row r="79" spans="1:52" ht="22.35" customHeight="1">
      <c r="B79" s="209"/>
      <c r="C79" s="89" t="s">
        <v>897</v>
      </c>
      <c r="D79" s="170">
        <f>28/40</f>
        <v>0.7</v>
      </c>
      <c r="E79" s="170">
        <f>12/40</f>
        <v>0.3</v>
      </c>
      <c r="F79" s="65"/>
      <c r="G79" s="90" t="s">
        <v>893</v>
      </c>
      <c r="H79" s="86" t="s">
        <v>898</v>
      </c>
      <c r="I79" s="86"/>
    </row>
    <row r="80" spans="1:52" ht="22.35" customHeight="1">
      <c r="B80" s="209"/>
      <c r="C80" s="89" t="s">
        <v>899</v>
      </c>
      <c r="D80" s="170">
        <f>29/40</f>
        <v>0.72499999999999998</v>
      </c>
      <c r="E80" s="170">
        <f>11/40</f>
        <v>0.27500000000000002</v>
      </c>
      <c r="F80" s="65"/>
      <c r="G80" s="90" t="s">
        <v>893</v>
      </c>
      <c r="H80" s="86" t="s">
        <v>900</v>
      </c>
      <c r="I80" s="86"/>
    </row>
    <row r="81" spans="1:10" ht="22.35" customHeight="1">
      <c r="B81" s="209"/>
      <c r="C81" s="89" t="s">
        <v>901</v>
      </c>
      <c r="D81" s="170">
        <f>26/40</f>
        <v>0.65</v>
      </c>
      <c r="E81" s="170">
        <f>14/40</f>
        <v>0.35</v>
      </c>
      <c r="F81" s="65"/>
      <c r="G81" s="90" t="s">
        <v>893</v>
      </c>
      <c r="H81" s="86" t="s">
        <v>902</v>
      </c>
      <c r="I81" s="86"/>
    </row>
    <row r="82" spans="1:10" ht="22.35" customHeight="1">
      <c r="B82" s="209"/>
      <c r="C82" s="89" t="s">
        <v>903</v>
      </c>
      <c r="D82" s="170">
        <f>11/40</f>
        <v>0.27500000000000002</v>
      </c>
      <c r="E82" s="170">
        <f>28/40</f>
        <v>0.7</v>
      </c>
      <c r="F82" s="168">
        <f>1/40</f>
        <v>2.5000000000000001E-2</v>
      </c>
      <c r="G82" s="90" t="s">
        <v>893</v>
      </c>
      <c r="H82" s="86" t="s">
        <v>904</v>
      </c>
      <c r="I82" s="86"/>
    </row>
    <row r="83" spans="1:10" ht="22.35" customHeight="1">
      <c r="B83" s="209"/>
      <c r="C83" s="169" t="s">
        <v>905</v>
      </c>
      <c r="D83" s="180">
        <f>39/40</f>
        <v>0.97499999999999998</v>
      </c>
      <c r="E83" s="180">
        <f>1/40</f>
        <v>2.5000000000000001E-2</v>
      </c>
      <c r="F83" s="91"/>
      <c r="G83" s="90" t="s">
        <v>893</v>
      </c>
      <c r="H83" s="86" t="s">
        <v>906</v>
      </c>
      <c r="I83" s="86"/>
    </row>
    <row r="84" spans="1:10">
      <c r="B84" s="209"/>
      <c r="G84" s="92"/>
      <c r="H84" s="86"/>
      <c r="I84" s="86"/>
    </row>
    <row r="85" spans="1:10">
      <c r="B85" s="209"/>
      <c r="C85" s="61" t="s">
        <v>907</v>
      </c>
      <c r="G85" s="92"/>
      <c r="I85" s="86"/>
    </row>
    <row r="86" spans="1:10">
      <c r="B86" s="209"/>
      <c r="C86" s="70"/>
      <c r="D86" s="88" t="s">
        <v>889</v>
      </c>
      <c r="E86" s="81" t="s">
        <v>890</v>
      </c>
      <c r="F86" s="81" t="s">
        <v>908</v>
      </c>
      <c r="G86" s="92"/>
    </row>
    <row r="87" spans="1:10" ht="23.45" customHeight="1">
      <c r="B87" s="209"/>
      <c r="C87" s="18" t="s">
        <v>909</v>
      </c>
      <c r="D87" s="170">
        <f>25/40</f>
        <v>0.625</v>
      </c>
      <c r="E87" s="170">
        <f>15/40</f>
        <v>0.375</v>
      </c>
      <c r="F87" s="170"/>
      <c r="G87" s="90" t="s">
        <v>893</v>
      </c>
      <c r="H87" s="86" t="s">
        <v>910</v>
      </c>
    </row>
    <row r="88" spans="1:10" ht="23.45" customHeight="1">
      <c r="B88" s="209"/>
      <c r="C88" s="18" t="s">
        <v>911</v>
      </c>
      <c r="D88" s="170">
        <f>25/40</f>
        <v>0.625</v>
      </c>
      <c r="E88" s="170">
        <f>15/40</f>
        <v>0.375</v>
      </c>
      <c r="F88" s="170"/>
      <c r="G88" s="90" t="s">
        <v>893</v>
      </c>
      <c r="H88" s="86" t="s">
        <v>912</v>
      </c>
    </row>
    <row r="89" spans="1:10" ht="23.45" customHeight="1">
      <c r="B89" s="209"/>
      <c r="C89" s="18" t="s">
        <v>913</v>
      </c>
      <c r="D89" s="170">
        <f>21/40</f>
        <v>0.52500000000000002</v>
      </c>
      <c r="E89" s="170">
        <f>19/40</f>
        <v>0.47499999999999998</v>
      </c>
      <c r="F89" s="170"/>
      <c r="G89" s="90" t="s">
        <v>893</v>
      </c>
      <c r="H89" s="86" t="s">
        <v>914</v>
      </c>
    </row>
    <row r="90" spans="1:10" ht="23.45" customHeight="1">
      <c r="B90" s="209"/>
      <c r="C90" s="18" t="s">
        <v>915</v>
      </c>
      <c r="D90" s="170">
        <f>20/40</f>
        <v>0.5</v>
      </c>
      <c r="E90" s="170">
        <f>20/40</f>
        <v>0.5</v>
      </c>
      <c r="F90" s="170"/>
      <c r="G90" s="90" t="s">
        <v>893</v>
      </c>
      <c r="H90" s="86" t="s">
        <v>916</v>
      </c>
    </row>
    <row r="91" spans="1:10" ht="23.45" customHeight="1">
      <c r="B91" s="209"/>
      <c r="C91" s="18" t="s">
        <v>917</v>
      </c>
      <c r="D91" s="170">
        <f>24/40</f>
        <v>0.6</v>
      </c>
      <c r="E91" s="170">
        <f>16/40</f>
        <v>0.4</v>
      </c>
      <c r="F91" s="170"/>
      <c r="G91" s="90" t="s">
        <v>893</v>
      </c>
      <c r="H91" s="86" t="s">
        <v>918</v>
      </c>
    </row>
    <row r="92" spans="1:10" ht="23.45" customHeight="1">
      <c r="B92" s="209"/>
      <c r="C92" s="18" t="s">
        <v>919</v>
      </c>
      <c r="D92" s="170">
        <f>23/40</f>
        <v>0.57499999999999996</v>
      </c>
      <c r="E92" s="170">
        <f>17/40</f>
        <v>0.42499999999999999</v>
      </c>
      <c r="F92" s="170"/>
      <c r="G92" s="90" t="s">
        <v>893</v>
      </c>
      <c r="H92" s="86" t="s">
        <v>920</v>
      </c>
    </row>
    <row r="93" spans="1:10" ht="23.45" customHeight="1">
      <c r="B93" s="209"/>
      <c r="C93" s="18" t="s">
        <v>921</v>
      </c>
      <c r="D93" s="170">
        <f>20/40</f>
        <v>0.5</v>
      </c>
      <c r="E93" s="170">
        <f>20/40</f>
        <v>0.5</v>
      </c>
      <c r="F93" s="170"/>
      <c r="G93" s="90" t="s">
        <v>893</v>
      </c>
      <c r="H93" s="86" t="s">
        <v>922</v>
      </c>
    </row>
    <row r="94" spans="1:10" ht="23.45" customHeight="1">
      <c r="B94" s="209"/>
      <c r="C94" s="18" t="s">
        <v>923</v>
      </c>
      <c r="D94" s="170">
        <f>21/40</f>
        <v>0.52500000000000002</v>
      </c>
      <c r="E94" s="170">
        <f>17/40</f>
        <v>0.42499999999999999</v>
      </c>
      <c r="F94" s="170">
        <f>2/40</f>
        <v>0.05</v>
      </c>
      <c r="G94" s="90" t="s">
        <v>893</v>
      </c>
      <c r="H94" s="86" t="s">
        <v>924</v>
      </c>
    </row>
    <row r="95" spans="1:10">
      <c r="B95" s="93"/>
    </row>
    <row r="96" spans="1:10" ht="14.45" thickBot="1">
      <c r="A96" s="94"/>
      <c r="B96" s="94"/>
      <c r="C96" s="95"/>
      <c r="D96" s="95"/>
      <c r="E96" s="95"/>
      <c r="F96" s="95"/>
      <c r="G96" s="95"/>
      <c r="H96" s="95"/>
      <c r="I96" s="95"/>
      <c r="J96" s="95"/>
    </row>
    <row r="97" spans="1:63">
      <c r="A97" s="93"/>
      <c r="B97" s="93"/>
    </row>
    <row r="98" spans="1:63" ht="24.95">
      <c r="B98" s="130" t="s">
        <v>925</v>
      </c>
      <c r="C98" s="117"/>
      <c r="D98" s="117"/>
      <c r="E98" s="117"/>
      <c r="F98" s="117"/>
      <c r="G98" s="117"/>
      <c r="H98" s="117"/>
      <c r="I98" s="117"/>
    </row>
    <row r="99" spans="1:63" s="19" customFormat="1" ht="26.1" customHeight="1">
      <c r="B99" s="120" t="s">
        <v>871</v>
      </c>
      <c r="C99" s="289" t="s">
        <v>926</v>
      </c>
      <c r="D99" s="290"/>
      <c r="E99" s="290"/>
      <c r="F99" s="290"/>
      <c r="G99" s="290"/>
      <c r="H99" s="290"/>
      <c r="I99" s="290"/>
    </row>
    <row r="100" spans="1:63" s="19" customFormat="1" ht="26.1" customHeight="1">
      <c r="B100" s="18"/>
      <c r="C100" s="18"/>
      <c r="D100" s="18"/>
      <c r="E100" s="18"/>
      <c r="F100" s="18"/>
      <c r="G100" s="96"/>
      <c r="H100" s="96"/>
      <c r="I100" s="96"/>
      <c r="J100" s="96"/>
      <c r="K100" s="96"/>
      <c r="L100" s="96"/>
      <c r="M100" s="96"/>
      <c r="N100" s="96"/>
      <c r="O100" s="96"/>
      <c r="P100" s="96"/>
      <c r="Q100" s="96"/>
      <c r="R100" s="96"/>
      <c r="S100" s="96"/>
      <c r="T100" s="96"/>
      <c r="U100" s="96"/>
      <c r="V100" s="96"/>
      <c r="W100" s="96"/>
      <c r="X100" s="96"/>
      <c r="Y100" s="96"/>
      <c r="Z100" s="96"/>
      <c r="AA100" s="96"/>
      <c r="AB100" s="96"/>
      <c r="AC100" s="96"/>
      <c r="AD100" s="96"/>
      <c r="AE100" s="96"/>
      <c r="AF100" s="96"/>
      <c r="AG100" s="96"/>
      <c r="AH100" s="96"/>
      <c r="AI100" s="96"/>
      <c r="AJ100" s="96"/>
      <c r="AK100" s="96"/>
      <c r="AL100" s="96"/>
      <c r="AM100" s="96"/>
      <c r="AN100" s="96"/>
      <c r="AO100" s="96"/>
      <c r="AP100" s="96"/>
      <c r="AQ100" s="96"/>
      <c r="AR100" s="96"/>
      <c r="AS100" s="96"/>
      <c r="AT100" s="96"/>
      <c r="AU100" s="96"/>
      <c r="AV100" s="96"/>
      <c r="AW100" s="96"/>
      <c r="AX100" s="96"/>
      <c r="AY100" s="96"/>
      <c r="AZ100" s="96"/>
      <c r="BA100" s="96"/>
      <c r="BB100" s="96"/>
      <c r="BC100" s="96"/>
      <c r="BD100" s="96"/>
      <c r="BE100" s="96"/>
      <c r="BF100" s="96"/>
      <c r="BG100" s="96"/>
      <c r="BH100" s="96"/>
      <c r="BI100" s="96"/>
      <c r="BJ100" s="96"/>
      <c r="BK100" s="96"/>
    </row>
    <row r="101" spans="1:63" s="73" customFormat="1" ht="32.1" customHeight="1">
      <c r="A101" s="86"/>
      <c r="B101" s="195" t="s">
        <v>927</v>
      </c>
      <c r="C101" s="97"/>
      <c r="D101" s="98" t="s">
        <v>928</v>
      </c>
      <c r="E101" s="216" t="s">
        <v>820</v>
      </c>
      <c r="F101" s="217"/>
      <c r="G101" s="217"/>
      <c r="H101" s="96"/>
      <c r="I101" s="96"/>
      <c r="J101" s="96"/>
      <c r="K101" s="96"/>
      <c r="L101" s="96"/>
      <c r="M101" s="96"/>
      <c r="N101" s="96"/>
      <c r="O101" s="96"/>
      <c r="P101" s="96"/>
      <c r="Q101" s="96"/>
      <c r="R101" s="96"/>
      <c r="S101" s="96"/>
      <c r="T101" s="96"/>
      <c r="U101" s="96"/>
      <c r="V101" s="96"/>
      <c r="W101" s="96"/>
      <c r="X101" s="96"/>
      <c r="Y101" s="96"/>
      <c r="Z101" s="96"/>
      <c r="AA101" s="96"/>
      <c r="AB101" s="96"/>
      <c r="AC101" s="96"/>
      <c r="AD101" s="96"/>
      <c r="AE101" s="96"/>
      <c r="AF101" s="96"/>
      <c r="AG101" s="96"/>
      <c r="AH101" s="96"/>
      <c r="AI101" s="96"/>
      <c r="AJ101" s="96"/>
      <c r="AK101" s="96"/>
      <c r="AL101" s="96"/>
      <c r="AM101" s="96"/>
      <c r="AN101" s="96"/>
      <c r="AO101" s="96"/>
      <c r="AP101" s="96"/>
      <c r="AQ101" s="96"/>
      <c r="AR101" s="96"/>
      <c r="AS101" s="96"/>
      <c r="AT101" s="96"/>
      <c r="AU101" s="96"/>
      <c r="AV101" s="96"/>
      <c r="AW101" s="96"/>
      <c r="AX101" s="96"/>
      <c r="AY101" s="96"/>
      <c r="AZ101" s="96"/>
      <c r="BA101" s="96"/>
      <c r="BB101" s="96"/>
      <c r="BC101" s="96"/>
      <c r="BD101" s="96"/>
      <c r="BE101" s="96"/>
      <c r="BF101" s="96"/>
      <c r="BG101" s="96"/>
      <c r="BH101" s="96"/>
      <c r="BI101" s="96"/>
      <c r="BJ101" s="96"/>
      <c r="BK101" s="96"/>
    </row>
    <row r="102" spans="1:63" s="73" customFormat="1" ht="22.7" customHeight="1">
      <c r="A102" s="86"/>
      <c r="B102" s="207"/>
      <c r="C102" s="97" t="s">
        <v>929</v>
      </c>
      <c r="D102" s="99">
        <f>1/2.44</f>
        <v>0.4098360655737705</v>
      </c>
      <c r="E102" s="212" t="s">
        <v>930</v>
      </c>
      <c r="F102" s="213"/>
      <c r="G102" s="213"/>
      <c r="H102" s="128"/>
      <c r="I102" s="96"/>
      <c r="J102" s="96"/>
      <c r="K102" s="96"/>
      <c r="L102" s="96"/>
      <c r="M102" s="96"/>
      <c r="N102" s="96"/>
      <c r="O102" s="96"/>
      <c r="P102" s="96"/>
      <c r="Q102" s="96"/>
      <c r="R102" s="96"/>
      <c r="S102" s="96"/>
      <c r="T102" s="96"/>
      <c r="U102" s="96"/>
      <c r="V102" s="96"/>
      <c r="W102" s="96"/>
      <c r="X102" s="96"/>
      <c r="Y102" s="96"/>
      <c r="Z102" s="96"/>
      <c r="AA102" s="96"/>
      <c r="AB102" s="96"/>
      <c r="AC102" s="96"/>
      <c r="AD102" s="96"/>
      <c r="AE102" s="96"/>
      <c r="AF102" s="96"/>
      <c r="AG102" s="96"/>
      <c r="AH102" s="96"/>
      <c r="AI102" s="96"/>
      <c r="AJ102" s="96"/>
      <c r="AK102" s="96"/>
      <c r="AL102" s="96"/>
      <c r="AM102" s="96"/>
      <c r="AN102" s="96"/>
      <c r="AO102" s="96"/>
      <c r="AP102" s="96"/>
      <c r="AQ102" s="96"/>
      <c r="AR102" s="96"/>
      <c r="AS102" s="96"/>
      <c r="AT102" s="96"/>
      <c r="AU102" s="96"/>
      <c r="AV102" s="96"/>
      <c r="AW102" s="96"/>
      <c r="AX102" s="96"/>
      <c r="AY102" s="96"/>
      <c r="AZ102" s="96"/>
      <c r="BA102" s="96"/>
      <c r="BB102" s="96"/>
      <c r="BC102" s="96"/>
      <c r="BD102" s="96"/>
      <c r="BE102" s="96"/>
      <c r="BF102" s="96"/>
      <c r="BG102" s="96"/>
      <c r="BH102" s="96"/>
      <c r="BI102" s="96"/>
      <c r="BJ102" s="96"/>
      <c r="BK102" s="96"/>
    </row>
    <row r="103" spans="1:63" s="86" customFormat="1" ht="13.35" customHeight="1">
      <c r="B103" s="18"/>
      <c r="C103" s="18"/>
      <c r="D103" s="18"/>
      <c r="E103" s="18"/>
      <c r="F103" s="18"/>
      <c r="G103" s="18"/>
      <c r="H103" s="129"/>
      <c r="I103" s="96"/>
      <c r="J103" s="96"/>
      <c r="K103" s="96"/>
      <c r="L103" s="96"/>
      <c r="M103" s="96"/>
      <c r="N103" s="96"/>
      <c r="O103" s="96"/>
      <c r="P103" s="96"/>
      <c r="Q103" s="96"/>
      <c r="R103" s="96"/>
      <c r="S103" s="96"/>
      <c r="T103" s="96"/>
      <c r="U103" s="96"/>
      <c r="V103" s="96"/>
      <c r="W103" s="96"/>
      <c r="X103" s="96"/>
      <c r="Y103" s="96"/>
      <c r="Z103" s="96"/>
      <c r="AA103" s="96"/>
      <c r="AB103" s="96"/>
      <c r="AC103" s="96"/>
      <c r="AD103" s="96"/>
      <c r="AE103" s="96"/>
      <c r="AF103" s="96"/>
      <c r="AG103" s="96"/>
      <c r="AH103" s="96"/>
      <c r="AI103" s="96"/>
      <c r="AJ103" s="96"/>
      <c r="AK103" s="96"/>
      <c r="AL103" s="96"/>
      <c r="AM103" s="96"/>
      <c r="AN103" s="96"/>
      <c r="AO103" s="96"/>
      <c r="AP103" s="96"/>
      <c r="AQ103" s="96"/>
      <c r="AR103" s="96"/>
      <c r="AS103" s="96"/>
      <c r="AT103" s="96"/>
      <c r="AU103" s="96"/>
      <c r="AV103" s="96"/>
      <c r="AW103" s="96"/>
      <c r="AX103" s="96"/>
      <c r="AY103" s="96"/>
      <c r="AZ103" s="96"/>
      <c r="BA103" s="96"/>
      <c r="BB103" s="96"/>
      <c r="BC103" s="96"/>
      <c r="BD103" s="96"/>
      <c r="BE103" s="96"/>
      <c r="BF103" s="96"/>
      <c r="BG103" s="96"/>
      <c r="BH103" s="96"/>
      <c r="BI103" s="96"/>
      <c r="BJ103" s="96"/>
      <c r="BK103" s="96"/>
    </row>
    <row r="104" spans="1:63" s="86" customFormat="1" ht="13.35" customHeight="1">
      <c r="B104" s="18"/>
      <c r="C104" s="18"/>
      <c r="D104" s="18"/>
      <c r="E104" s="18"/>
      <c r="F104" s="18"/>
      <c r="G104" s="18"/>
      <c r="H104" s="18"/>
      <c r="I104" s="18"/>
      <c r="J104" s="18"/>
    </row>
    <row r="105" spans="1:63" s="86" customFormat="1" ht="13.35" customHeight="1">
      <c r="B105" s="197" t="s">
        <v>931</v>
      </c>
      <c r="C105" s="18"/>
      <c r="D105" s="18">
        <f>D109/D113</f>
        <v>7.6797267579252496E-2</v>
      </c>
      <c r="E105" s="18">
        <f>D110/D113</f>
        <v>2.2496826689176509E-2</v>
      </c>
      <c r="F105" s="18"/>
      <c r="G105" s="18"/>
      <c r="H105" s="18"/>
      <c r="I105" s="18"/>
      <c r="J105" s="18"/>
    </row>
    <row r="106" spans="1:63" ht="18.600000000000001" customHeight="1">
      <c r="B106" s="198"/>
      <c r="C106" s="61" t="s">
        <v>932</v>
      </c>
      <c r="D106" s="88" t="s">
        <v>933</v>
      </c>
      <c r="E106" s="88" t="s">
        <v>934</v>
      </c>
      <c r="F106" s="100" t="s">
        <v>871</v>
      </c>
    </row>
    <row r="107" spans="1:63" ht="30" customHeight="1">
      <c r="B107" s="198"/>
      <c r="C107" s="19" t="s">
        <v>935</v>
      </c>
      <c r="D107" s="171">
        <f>('3) Healthy Diets (B1)'!D7*4)*30.5</f>
        <v>1596.98</v>
      </c>
      <c r="E107" s="101">
        <f>D107*$D$102</f>
        <v>654.5</v>
      </c>
      <c r="F107" s="200" t="s">
        <v>936</v>
      </c>
      <c r="G107" s="200"/>
      <c r="H107" s="200"/>
    </row>
    <row r="108" spans="1:63" ht="30" customHeight="1">
      <c r="B108" s="198"/>
      <c r="C108" s="19" t="s">
        <v>937</v>
      </c>
      <c r="D108" s="171">
        <v>2050</v>
      </c>
      <c r="E108" s="101">
        <f t="shared" ref="E108:E112" si="2">D108*$D$102</f>
        <v>840.1639344262295</v>
      </c>
      <c r="F108" s="200"/>
      <c r="G108" s="200"/>
      <c r="H108" s="200"/>
    </row>
    <row r="109" spans="1:63" ht="30" customHeight="1">
      <c r="B109" s="198"/>
      <c r="C109" s="19" t="s">
        <v>938</v>
      </c>
      <c r="D109" s="171">
        <v>354</v>
      </c>
      <c r="E109" s="101">
        <f t="shared" si="2"/>
        <v>145.08196721311475</v>
      </c>
      <c r="F109" s="200"/>
      <c r="G109" s="200"/>
      <c r="H109" s="200"/>
    </row>
    <row r="110" spans="1:63" ht="30" customHeight="1">
      <c r="B110" s="198"/>
      <c r="C110" s="19" t="s">
        <v>939</v>
      </c>
      <c r="D110" s="171">
        <v>103.7</v>
      </c>
      <c r="E110" s="101">
        <f t="shared" si="2"/>
        <v>42.5</v>
      </c>
      <c r="F110" s="200"/>
      <c r="G110" s="200"/>
      <c r="H110" s="200"/>
    </row>
    <row r="111" spans="1:63" ht="30" customHeight="1">
      <c r="B111" s="198"/>
      <c r="C111" s="19" t="s">
        <v>940</v>
      </c>
      <c r="D111" s="171">
        <v>85.81</v>
      </c>
      <c r="E111" s="101">
        <f t="shared" si="2"/>
        <v>35.168032786885249</v>
      </c>
      <c r="F111" s="200"/>
      <c r="G111" s="200"/>
      <c r="H111" s="200"/>
    </row>
    <row r="112" spans="1:63" ht="30" customHeight="1">
      <c r="B112" s="198"/>
      <c r="C112" s="102" t="s">
        <v>941</v>
      </c>
      <c r="D112" s="172">
        <f>SUM(D107:D111)*0.1</f>
        <v>419.04900000000009</v>
      </c>
      <c r="E112" s="103">
        <f t="shared" si="2"/>
        <v>171.74139344262301</v>
      </c>
      <c r="F112" s="200"/>
      <c r="G112" s="200"/>
      <c r="H112" s="200"/>
    </row>
    <row r="113" spans="2:8" ht="29.45" customHeight="1">
      <c r="B113" s="198"/>
      <c r="C113" s="19" t="s">
        <v>942</v>
      </c>
      <c r="D113" s="173">
        <f>SUM(D107:D112)</f>
        <v>4609.5390000000007</v>
      </c>
      <c r="E113" s="104">
        <f>SUM(E107:E112)</f>
        <v>1889.1553278688525</v>
      </c>
      <c r="F113" s="204" t="s">
        <v>943</v>
      </c>
      <c r="G113" s="204"/>
      <c r="H113" s="204"/>
    </row>
    <row r="114" spans="2:8" ht="34.35" customHeight="1">
      <c r="B114" s="198"/>
      <c r="D114" s="201"/>
      <c r="E114" s="201"/>
      <c r="F114" s="201"/>
      <c r="G114" s="201"/>
      <c r="H114" s="201"/>
    </row>
    <row r="115" spans="2:8">
      <c r="B115" s="198"/>
      <c r="F115" s="32"/>
      <c r="G115" s="32"/>
      <c r="H115" s="32"/>
    </row>
    <row r="116" spans="2:8" ht="12.6" customHeight="1">
      <c r="B116" s="198"/>
      <c r="C116" s="19"/>
      <c r="D116" s="33"/>
      <c r="F116" s="20"/>
    </row>
    <row r="117" spans="2:8" ht="21.6" customHeight="1">
      <c r="B117" s="198"/>
      <c r="C117" s="61" t="s">
        <v>944</v>
      </c>
      <c r="D117" s="34" t="s">
        <v>945</v>
      </c>
      <c r="E117" s="88" t="s">
        <v>946</v>
      </c>
      <c r="F117" s="19"/>
    </row>
    <row r="118" spans="2:8" ht="29.1" customHeight="1">
      <c r="B118" s="198"/>
      <c r="C118" s="19" t="s">
        <v>947</v>
      </c>
      <c r="D118" s="174">
        <f>D113/D135</f>
        <v>2743.7732142857149</v>
      </c>
      <c r="E118" s="78">
        <f>E113/D135</f>
        <v>1124.4972189695552</v>
      </c>
      <c r="F118" s="200" t="s">
        <v>948</v>
      </c>
      <c r="G118" s="200"/>
      <c r="H118" s="200"/>
    </row>
    <row r="119" spans="2:8">
      <c r="B119" s="198"/>
      <c r="C119" s="19"/>
      <c r="F119" s="20"/>
    </row>
    <row r="120" spans="2:8">
      <c r="B120" s="198"/>
      <c r="C120" s="61" t="s">
        <v>949</v>
      </c>
      <c r="D120" s="34" t="s">
        <v>860</v>
      </c>
      <c r="F120" s="19"/>
    </row>
    <row r="121" spans="2:8" ht="26.45" customHeight="1">
      <c r="B121" s="198"/>
      <c r="C121" s="97" t="s">
        <v>950</v>
      </c>
      <c r="D121" s="105">
        <f t="shared" ref="D121:D126" si="3">D107/$D$113</f>
        <v>0.3464511310133182</v>
      </c>
      <c r="E121" s="19" t="s">
        <v>951</v>
      </c>
      <c r="F121" s="20"/>
      <c r="G121" s="20"/>
    </row>
    <row r="122" spans="2:8" ht="26.45" customHeight="1">
      <c r="B122" s="198"/>
      <c r="C122" s="97" t="s">
        <v>952</v>
      </c>
      <c r="D122" s="105">
        <f t="shared" si="3"/>
        <v>0.44472993937137745</v>
      </c>
      <c r="E122" s="19" t="s">
        <v>953</v>
      </c>
      <c r="F122" s="20"/>
      <c r="G122" s="20"/>
    </row>
    <row r="123" spans="2:8" ht="26.45" customHeight="1">
      <c r="B123" s="198"/>
      <c r="C123" s="97" t="s">
        <v>954</v>
      </c>
      <c r="D123" s="105">
        <f t="shared" si="3"/>
        <v>7.6797267579252496E-2</v>
      </c>
      <c r="E123" s="19" t="s">
        <v>955</v>
      </c>
      <c r="F123" s="19"/>
      <c r="G123" s="19"/>
    </row>
    <row r="124" spans="2:8" ht="26.45" customHeight="1">
      <c r="B124" s="198"/>
      <c r="C124" s="97" t="s">
        <v>956</v>
      </c>
      <c r="D124" s="105">
        <f t="shared" si="3"/>
        <v>2.2496826689176509E-2</v>
      </c>
      <c r="E124" s="19" t="s">
        <v>957</v>
      </c>
      <c r="F124" s="20"/>
      <c r="G124" s="20"/>
    </row>
    <row r="125" spans="2:8" ht="26.45" customHeight="1">
      <c r="B125" s="198"/>
      <c r="C125" s="97" t="s">
        <v>958</v>
      </c>
      <c r="D125" s="105">
        <f t="shared" si="3"/>
        <v>1.861574443778434E-2</v>
      </c>
      <c r="E125" s="19" t="s">
        <v>959</v>
      </c>
      <c r="F125" s="20"/>
      <c r="G125" s="20"/>
    </row>
    <row r="126" spans="2:8" ht="26.45" customHeight="1">
      <c r="B126" s="198"/>
      <c r="C126" s="19" t="s">
        <v>960</v>
      </c>
      <c r="D126" s="106">
        <f t="shared" si="3"/>
        <v>9.0909090909090912E-2</v>
      </c>
      <c r="E126" s="19" t="s">
        <v>961</v>
      </c>
      <c r="F126" s="20"/>
      <c r="G126" s="20"/>
    </row>
    <row r="127" spans="2:8" ht="26.45" customHeight="1">
      <c r="B127" s="107"/>
      <c r="C127" s="19"/>
      <c r="D127" s="108">
        <f>SUM(D121:D126)</f>
        <v>1</v>
      </c>
      <c r="E127" s="90" t="s">
        <v>893</v>
      </c>
      <c r="F127" s="35"/>
      <c r="G127" s="35"/>
      <c r="H127" s="35"/>
    </row>
    <row r="128" spans="2:8">
      <c r="B128" s="107"/>
      <c r="C128" s="19"/>
      <c r="D128" s="19"/>
      <c r="F128" s="35"/>
      <c r="G128" s="35"/>
      <c r="H128" s="35"/>
    </row>
    <row r="129" spans="1:10">
      <c r="B129" s="19"/>
      <c r="C129" s="19"/>
      <c r="D129" s="19"/>
      <c r="F129" s="35"/>
      <c r="G129" s="35"/>
      <c r="H129" s="35"/>
    </row>
    <row r="130" spans="1:10">
      <c r="B130" s="19"/>
      <c r="C130" s="19"/>
      <c r="D130" s="19"/>
      <c r="F130" s="35"/>
      <c r="G130" s="35"/>
      <c r="H130" s="35"/>
    </row>
    <row r="131" spans="1:10">
      <c r="B131" s="197" t="s">
        <v>962</v>
      </c>
      <c r="C131" s="19"/>
      <c r="D131" s="34" t="s">
        <v>963</v>
      </c>
      <c r="E131" s="34" t="s">
        <v>964</v>
      </c>
      <c r="F131" s="36"/>
      <c r="G131" s="62"/>
      <c r="H131" s="62"/>
    </row>
    <row r="132" spans="1:10" ht="35.450000000000003" customHeight="1">
      <c r="B132" s="207"/>
      <c r="C132" s="19" t="s">
        <v>965</v>
      </c>
      <c r="D132" s="109">
        <v>2</v>
      </c>
      <c r="E132" s="109">
        <v>2</v>
      </c>
      <c r="F132" s="200" t="s">
        <v>966</v>
      </c>
      <c r="G132" s="200"/>
      <c r="H132" s="200"/>
    </row>
    <row r="133" spans="1:10" ht="15.6" customHeight="1">
      <c r="B133" s="110"/>
      <c r="C133" s="19"/>
      <c r="F133" s="35"/>
      <c r="G133" s="35"/>
      <c r="H133" s="35"/>
    </row>
    <row r="134" spans="1:10" ht="14.45" customHeight="1">
      <c r="B134" s="195" t="s">
        <v>967</v>
      </c>
      <c r="C134" s="19"/>
      <c r="D134" s="34" t="s">
        <v>968</v>
      </c>
      <c r="F134" s="36"/>
      <c r="G134" s="62"/>
      <c r="H134" s="62"/>
    </row>
    <row r="135" spans="1:10" ht="35.450000000000003" customHeight="1">
      <c r="B135" s="196"/>
      <c r="C135" s="19" t="s">
        <v>969</v>
      </c>
      <c r="D135" s="109">
        <v>1.68</v>
      </c>
      <c r="E135" s="199" t="s">
        <v>970</v>
      </c>
      <c r="F135" s="200"/>
      <c r="G135" s="200"/>
      <c r="H135" s="200"/>
    </row>
    <row r="136" spans="1:10">
      <c r="B136" s="36"/>
      <c r="C136" s="19"/>
      <c r="F136" s="20"/>
    </row>
    <row r="137" spans="1:10" ht="14.45" thickBot="1">
      <c r="A137" s="112"/>
      <c r="B137" s="112"/>
      <c r="C137" s="113"/>
      <c r="D137" s="95"/>
      <c r="E137" s="95"/>
      <c r="F137" s="114"/>
      <c r="G137" s="95"/>
      <c r="H137" s="95"/>
      <c r="I137" s="95"/>
      <c r="J137" s="95"/>
    </row>
    <row r="138" spans="1:10">
      <c r="A138" s="36"/>
      <c r="B138" s="36"/>
      <c r="C138" s="19"/>
      <c r="F138" s="20"/>
    </row>
    <row r="139" spans="1:10" ht="24.95">
      <c r="B139" s="130" t="s">
        <v>971</v>
      </c>
      <c r="C139" s="117"/>
      <c r="D139" s="117"/>
      <c r="E139" s="117"/>
      <c r="F139" s="117"/>
      <c r="G139" s="117"/>
      <c r="H139" s="117"/>
      <c r="I139" s="117"/>
    </row>
    <row r="140" spans="1:10" ht="25.7" customHeight="1">
      <c r="B140" s="120" t="s">
        <v>871</v>
      </c>
      <c r="C140" s="121" t="s">
        <v>972</v>
      </c>
      <c r="D140" s="122"/>
      <c r="E140" s="123"/>
      <c r="F140" s="124"/>
      <c r="G140" s="124"/>
      <c r="H140" s="124"/>
      <c r="I140" s="124"/>
    </row>
    <row r="141" spans="1:10" ht="20.45" customHeight="1"/>
    <row r="142" spans="1:10" ht="23.45" customHeight="1"/>
    <row r="143" spans="1:10" ht="23.45" customHeight="1">
      <c r="B143" s="198" t="s">
        <v>973</v>
      </c>
      <c r="C143" s="61" t="s">
        <v>974</v>
      </c>
      <c r="D143" s="88" t="s">
        <v>945</v>
      </c>
      <c r="E143" s="115" t="s">
        <v>975</v>
      </c>
      <c r="F143" s="115" t="s">
        <v>976</v>
      </c>
      <c r="G143" s="81" t="s">
        <v>977</v>
      </c>
      <c r="H143" s="228" t="s">
        <v>871</v>
      </c>
      <c r="I143" s="229"/>
    </row>
    <row r="144" spans="1:10" ht="36.6" customHeight="1">
      <c r="B144" s="198"/>
      <c r="C144" s="19" t="s">
        <v>978</v>
      </c>
      <c r="D144" s="182">
        <v>251.75959999999998</v>
      </c>
      <c r="E144" s="78">
        <f>D144*$D$102</f>
        <v>103.18016393442622</v>
      </c>
      <c r="F144" s="78">
        <f>D144*$D$135</f>
        <v>422.95612799999992</v>
      </c>
      <c r="G144" s="78">
        <f>E144*$D$135</f>
        <v>173.34267540983603</v>
      </c>
      <c r="H144" s="205" t="s">
        <v>979</v>
      </c>
      <c r="I144" s="206"/>
    </row>
    <row r="145" spans="1:10" ht="36.6" customHeight="1">
      <c r="B145" s="198"/>
      <c r="C145" s="19" t="s">
        <v>980</v>
      </c>
      <c r="D145" s="182">
        <v>706</v>
      </c>
      <c r="E145" s="78">
        <f>D145*$D$102</f>
        <v>289.34426229508199</v>
      </c>
      <c r="F145" s="78">
        <f>D145*$D$135</f>
        <v>1186.08</v>
      </c>
      <c r="G145" s="78">
        <f>E145*$D$135</f>
        <v>486.09836065573774</v>
      </c>
      <c r="H145" s="205"/>
      <c r="I145" s="206"/>
    </row>
    <row r="146" spans="1:10">
      <c r="B146" s="198"/>
      <c r="C146" s="19"/>
      <c r="D146" s="291"/>
      <c r="E146" s="19"/>
      <c r="F146" s="19"/>
      <c r="G146" s="19"/>
      <c r="H146" s="19"/>
      <c r="I146" s="19"/>
      <c r="J146" s="19"/>
    </row>
    <row r="147" spans="1:10">
      <c r="B147" s="198"/>
      <c r="C147" s="61" t="s">
        <v>981</v>
      </c>
      <c r="D147" s="292"/>
    </row>
    <row r="148" spans="1:10" ht="25.35" customHeight="1">
      <c r="B148" s="198"/>
      <c r="C148" s="19" t="s">
        <v>982</v>
      </c>
      <c r="D148" s="182">
        <v>1412</v>
      </c>
      <c r="E148" s="78">
        <f>D148*$D$102</f>
        <v>578.68852459016398</v>
      </c>
      <c r="F148" s="78">
        <f t="shared" ref="F148:G151" si="4">D148*$D$135</f>
        <v>2372.16</v>
      </c>
      <c r="G148" s="78">
        <f t="shared" si="4"/>
        <v>972.19672131147547</v>
      </c>
      <c r="H148" s="202" t="s">
        <v>983</v>
      </c>
      <c r="I148" s="203"/>
    </row>
    <row r="149" spans="1:10" ht="25.35" customHeight="1">
      <c r="B149" s="198"/>
      <c r="C149" s="19" t="s">
        <v>984</v>
      </c>
      <c r="D149" s="182">
        <v>1501.94</v>
      </c>
      <c r="E149" s="78">
        <f>D149*$D$102</f>
        <v>615.54918032786884</v>
      </c>
      <c r="F149" s="78">
        <f t="shared" si="4"/>
        <v>2523.2592</v>
      </c>
      <c r="G149" s="78">
        <f t="shared" si="4"/>
        <v>1034.1226229508195</v>
      </c>
      <c r="H149" s="202"/>
      <c r="I149" s="203"/>
    </row>
    <row r="150" spans="1:10" ht="25.35" customHeight="1">
      <c r="B150" s="198"/>
      <c r="C150" s="19" t="s">
        <v>985</v>
      </c>
      <c r="D150" s="182">
        <v>1664.32</v>
      </c>
      <c r="E150" s="78">
        <f>D150*$D$102</f>
        <v>682.09836065573768</v>
      </c>
      <c r="F150" s="78">
        <f t="shared" si="4"/>
        <v>2796.0575999999996</v>
      </c>
      <c r="G150" s="78">
        <f t="shared" si="4"/>
        <v>1145.9252459016393</v>
      </c>
      <c r="H150" s="202"/>
      <c r="I150" s="203"/>
    </row>
    <row r="151" spans="1:10" ht="25.35" customHeight="1">
      <c r="B151" s="198"/>
      <c r="C151" s="19" t="s">
        <v>986</v>
      </c>
      <c r="D151" s="182">
        <v>4025.83</v>
      </c>
      <c r="E151" s="78">
        <f>D151*$D$102</f>
        <v>1649.9303278688524</v>
      </c>
      <c r="F151" s="78">
        <f t="shared" si="4"/>
        <v>6763.3943999999992</v>
      </c>
      <c r="G151" s="78">
        <f t="shared" si="4"/>
        <v>2771.8829508196718</v>
      </c>
      <c r="H151" s="202"/>
      <c r="I151" s="203"/>
    </row>
    <row r="152" spans="1:10">
      <c r="H152" s="116"/>
    </row>
    <row r="153" spans="1:10">
      <c r="H153" s="116"/>
    </row>
    <row r="154" spans="1:10" ht="14.45" thickBot="1">
      <c r="A154" s="112"/>
      <c r="B154" s="94"/>
      <c r="C154" s="95"/>
      <c r="D154" s="95"/>
      <c r="E154" s="95"/>
      <c r="F154" s="95"/>
      <c r="G154" s="95"/>
      <c r="H154" s="95"/>
      <c r="I154" s="95"/>
      <c r="J154" s="95"/>
    </row>
    <row r="155" spans="1:10">
      <c r="A155" s="36"/>
      <c r="B155" s="93"/>
    </row>
  </sheetData>
  <mergeCells count="39">
    <mergeCell ref="D62:F62"/>
    <mergeCell ref="E21:F24"/>
    <mergeCell ref="E17:F17"/>
    <mergeCell ref="E18:F18"/>
    <mergeCell ref="H143:I143"/>
    <mergeCell ref="G44:H44"/>
    <mergeCell ref="E37:F37"/>
    <mergeCell ref="E27:F30"/>
    <mergeCell ref="E33:F34"/>
    <mergeCell ref="G45:H53"/>
    <mergeCell ref="E38:F40"/>
    <mergeCell ref="B101:B102"/>
    <mergeCell ref="B18:B39"/>
    <mergeCell ref="B75:B94"/>
    <mergeCell ref="D70:F70"/>
    <mergeCell ref="D66:F66"/>
    <mergeCell ref="D67:F67"/>
    <mergeCell ref="D68:F68"/>
    <mergeCell ref="D69:F69"/>
    <mergeCell ref="D71:F71"/>
    <mergeCell ref="B43:B59"/>
    <mergeCell ref="B62:B72"/>
    <mergeCell ref="E102:G102"/>
    <mergeCell ref="D64:F64"/>
    <mergeCell ref="D65:F65"/>
    <mergeCell ref="G63:G71"/>
    <mergeCell ref="E101:G101"/>
    <mergeCell ref="B143:B151"/>
    <mergeCell ref="B134:B135"/>
    <mergeCell ref="B105:B126"/>
    <mergeCell ref="E135:H135"/>
    <mergeCell ref="D114:H114"/>
    <mergeCell ref="B131:B132"/>
    <mergeCell ref="H148:I151"/>
    <mergeCell ref="F132:H132"/>
    <mergeCell ref="F107:H112"/>
    <mergeCell ref="F118:H118"/>
    <mergeCell ref="F113:H113"/>
    <mergeCell ref="H144:I145"/>
  </mergeCells>
  <hyperlinks>
    <hyperlink ref="G45:H53" location="'1) A - Building a baseline'!A1" display="'1) A - Building a baseline'!A1" xr:uid="{9718A291-113B-48F1-A4ED-4EEE99E43D6B}"/>
  </hyperlinks>
  <pageMargins left="0.7" right="0.7" top="0.75" bottom="0.75" header="0.3" footer="0.3"/>
  <ignoredErrors>
    <ignoredError sqref="E93" formula="1"/>
  </ignoredErrors>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074E73-717C-419D-A183-7574618F5497}">
  <dimension ref="A1:L27"/>
  <sheetViews>
    <sheetView showGridLines="0" zoomScale="80" zoomScaleNormal="80" workbookViewId="0">
      <selection activeCell="D7" sqref="D7"/>
    </sheetView>
  </sheetViews>
  <sheetFormatPr defaultColWidth="9.140625" defaultRowHeight="15"/>
  <cols>
    <col min="1" max="1" width="41.5703125" style="9" bestFit="1" customWidth="1"/>
    <col min="2" max="2" width="31.85546875" style="9" customWidth="1"/>
    <col min="3" max="5" width="51.140625" style="9" customWidth="1"/>
    <col min="6" max="6" width="117.42578125" style="9" customWidth="1"/>
    <col min="7" max="16384" width="9.140625" style="9"/>
  </cols>
  <sheetData>
    <row r="1" spans="1:12" s="21" customFormat="1" ht="27" customHeight="1">
      <c r="A1" s="293" t="s">
        <v>806</v>
      </c>
      <c r="B1" s="293"/>
      <c r="C1" s="293"/>
      <c r="D1" s="293"/>
      <c r="E1" s="293"/>
      <c r="F1" s="293"/>
    </row>
    <row r="2" spans="1:12" s="21" customFormat="1" ht="27" customHeight="1">
      <c r="A2" s="60" t="s">
        <v>987</v>
      </c>
      <c r="B2" s="293"/>
      <c r="C2" s="293"/>
      <c r="D2" s="293"/>
      <c r="E2" s="293"/>
      <c r="F2" s="293"/>
    </row>
    <row r="3" spans="1:12" s="21" customFormat="1" ht="27" customHeight="1">
      <c r="A3" s="60" t="s">
        <v>988</v>
      </c>
      <c r="B3" s="293"/>
      <c r="C3" s="293"/>
      <c r="D3" s="293"/>
      <c r="E3" s="293"/>
      <c r="F3" s="293"/>
    </row>
    <row r="4" spans="1:12" s="21" customFormat="1" ht="26.45" customHeight="1">
      <c r="A4" s="250" t="s">
        <v>989</v>
      </c>
      <c r="B4" s="250"/>
      <c r="C4" s="250"/>
      <c r="D4" s="250"/>
      <c r="E4" s="250"/>
      <c r="F4" s="250"/>
      <c r="G4" s="37"/>
      <c r="H4" s="37"/>
      <c r="I4" s="37"/>
      <c r="J4" s="37"/>
      <c r="K4" s="37"/>
      <c r="L4" s="37"/>
    </row>
    <row r="5" spans="1:12" s="21" customFormat="1" ht="26.45" customHeight="1">
      <c r="A5" s="37"/>
      <c r="B5" s="37"/>
      <c r="C5" s="37"/>
      <c r="D5" s="37"/>
      <c r="E5" s="37"/>
      <c r="F5" s="37"/>
      <c r="G5" s="37"/>
      <c r="H5" s="37"/>
      <c r="I5" s="37"/>
      <c r="J5" s="37"/>
      <c r="K5" s="37"/>
      <c r="L5" s="37"/>
    </row>
    <row r="6" spans="1:12" s="43" customFormat="1" ht="42" customHeight="1">
      <c r="A6" s="38" t="s">
        <v>990</v>
      </c>
      <c r="B6" s="39" t="s">
        <v>991</v>
      </c>
      <c r="C6" s="40" t="s">
        <v>992</v>
      </c>
      <c r="D6" s="41" t="s">
        <v>993</v>
      </c>
      <c r="E6" s="39" t="s">
        <v>994</v>
      </c>
      <c r="F6" s="42" t="s">
        <v>871</v>
      </c>
    </row>
    <row r="7" spans="1:12" ht="85.7" customHeight="1">
      <c r="A7" s="27" t="s">
        <v>995</v>
      </c>
      <c r="B7" s="49" t="s">
        <v>996</v>
      </c>
      <c r="C7" s="136">
        <v>12.92</v>
      </c>
      <c r="D7" s="187">
        <v>13.09</v>
      </c>
      <c r="E7" s="136">
        <v>99.3</v>
      </c>
      <c r="F7" s="49" t="s">
        <v>997</v>
      </c>
    </row>
    <row r="8" spans="1:12" ht="42.6" customHeight="1">
      <c r="A8" s="194" t="s">
        <v>998</v>
      </c>
      <c r="B8" s="50" t="s">
        <v>999</v>
      </c>
      <c r="C8" s="136">
        <f>C7*B17</f>
        <v>4.4072703999999998</v>
      </c>
      <c r="D8" s="136">
        <f>D7*0.20359</f>
        <v>2.6649930999999998</v>
      </c>
      <c r="E8" s="136">
        <f>E7*B19</f>
        <v>4.6492259999999996</v>
      </c>
      <c r="F8" s="49" t="s">
        <v>1000</v>
      </c>
    </row>
    <row r="9" spans="1:12" ht="42.6" customHeight="1">
      <c r="A9" s="194"/>
      <c r="B9" s="50" t="s">
        <v>1001</v>
      </c>
      <c r="C9" s="136">
        <f>C8*30.5</f>
        <v>134.4217472</v>
      </c>
      <c r="D9" s="136">
        <f t="shared" ref="D9:E9" si="0">D8*30.5</f>
        <v>81.282289549999987</v>
      </c>
      <c r="E9" s="136">
        <f t="shared" si="0"/>
        <v>141.80139299999999</v>
      </c>
      <c r="F9" s="49" t="s">
        <v>1002</v>
      </c>
    </row>
    <row r="10" spans="1:12" ht="42.6" customHeight="1">
      <c r="A10" s="27" t="s">
        <v>1003</v>
      </c>
      <c r="B10" s="50" t="s">
        <v>1004</v>
      </c>
      <c r="C10" s="136">
        <f>'4) Household Size and FTWE'!B5</f>
        <v>4</v>
      </c>
      <c r="D10" s="136">
        <f>'4) Household Size and FTWE'!C5</f>
        <v>4</v>
      </c>
      <c r="E10" s="136">
        <f>'4) Household Size and FTWE'!D5</f>
        <v>5</v>
      </c>
      <c r="F10" s="49" t="s">
        <v>1005</v>
      </c>
    </row>
    <row r="11" spans="1:12" ht="42.6" customHeight="1">
      <c r="A11" s="27" t="s">
        <v>1006</v>
      </c>
      <c r="B11" s="50" t="s">
        <v>1007</v>
      </c>
      <c r="C11" s="294">
        <f>C9*C10</f>
        <v>537.68698879999999</v>
      </c>
      <c r="D11" s="294">
        <f>D9*D10</f>
        <v>325.12915819999995</v>
      </c>
      <c r="E11" s="294">
        <f>E9*E10</f>
        <v>709.00696499999992</v>
      </c>
      <c r="F11" s="49" t="s">
        <v>1008</v>
      </c>
    </row>
    <row r="12" spans="1:12" ht="36" customHeight="1">
      <c r="A12" s="27" t="s">
        <v>1009</v>
      </c>
      <c r="B12" s="50" t="s">
        <v>1010</v>
      </c>
      <c r="C12" s="295">
        <v>2022</v>
      </c>
      <c r="D12" s="295">
        <v>2022</v>
      </c>
      <c r="E12" s="295">
        <v>2022</v>
      </c>
      <c r="F12" s="49"/>
    </row>
    <row r="13" spans="1:12" ht="56.1" customHeight="1">
      <c r="A13" s="27" t="s">
        <v>1011</v>
      </c>
      <c r="B13" s="51"/>
      <c r="C13" s="58" t="s">
        <v>1012</v>
      </c>
      <c r="D13" s="58" t="s">
        <v>1013</v>
      </c>
      <c r="E13" s="58" t="s">
        <v>1014</v>
      </c>
      <c r="F13" s="296" t="s">
        <v>1015</v>
      </c>
    </row>
    <row r="15" spans="1:12">
      <c r="B15" s="44"/>
    </row>
    <row r="16" spans="1:12">
      <c r="B16" s="45" t="s">
        <v>1016</v>
      </c>
    </row>
    <row r="17" spans="1:6" ht="23.45" customHeight="1">
      <c r="A17" s="47" t="s">
        <v>1017</v>
      </c>
      <c r="B17" s="297">
        <v>0.34111999999999998</v>
      </c>
    </row>
    <row r="18" spans="1:6" ht="23.45" customHeight="1">
      <c r="A18" s="48" t="s">
        <v>1018</v>
      </c>
      <c r="B18" s="297">
        <v>0.20358999999999999</v>
      </c>
    </row>
    <row r="19" spans="1:6" ht="23.45" customHeight="1">
      <c r="A19" s="48" t="s">
        <v>1019</v>
      </c>
      <c r="B19" s="298">
        <v>4.6820000000000001E-2</v>
      </c>
    </row>
    <row r="20" spans="1:6" ht="29.45" customHeight="1">
      <c r="A20" s="48" t="s">
        <v>1020</v>
      </c>
      <c r="B20" s="251" t="s">
        <v>1021</v>
      </c>
      <c r="C20" s="299"/>
      <c r="D20" s="299"/>
      <c r="E20" s="299"/>
      <c r="F20" s="300"/>
    </row>
    <row r="22" spans="1:6" s="46" customFormat="1" ht="48" customHeight="1">
      <c r="A22" s="48" t="s">
        <v>1022</v>
      </c>
      <c r="B22" s="252" t="s">
        <v>1023</v>
      </c>
      <c r="C22" s="301"/>
      <c r="D22" s="301"/>
      <c r="E22" s="301"/>
      <c r="F22" s="301"/>
    </row>
    <row r="23" spans="1:6">
      <c r="B23" s="43"/>
      <c r="C23" s="43"/>
      <c r="D23" s="43"/>
      <c r="E23" s="43"/>
      <c r="F23" s="43"/>
    </row>
    <row r="24" spans="1:6">
      <c r="B24" s="43"/>
      <c r="C24" s="43"/>
      <c r="D24" s="43"/>
      <c r="E24" s="43"/>
      <c r="F24" s="43"/>
    </row>
    <row r="25" spans="1:6">
      <c r="B25" s="43"/>
      <c r="C25" s="43"/>
      <c r="D25" s="43"/>
      <c r="E25" s="43"/>
      <c r="F25" s="43"/>
    </row>
    <row r="26" spans="1:6">
      <c r="B26" s="43"/>
      <c r="C26" s="43"/>
      <c r="D26" s="43"/>
      <c r="E26" s="43"/>
      <c r="F26" s="43"/>
    </row>
    <row r="27" spans="1:6">
      <c r="B27" s="43"/>
      <c r="C27" s="43"/>
      <c r="D27" s="43"/>
      <c r="E27" s="43"/>
      <c r="F27" s="43"/>
    </row>
  </sheetData>
  <mergeCells count="4">
    <mergeCell ref="A8:A9"/>
    <mergeCell ref="A4:F4"/>
    <mergeCell ref="B20:F20"/>
    <mergeCell ref="B22:F22"/>
  </mergeCells>
  <hyperlinks>
    <hyperlink ref="E13" r:id="rId1" display="https://globallivingwage.org/wp-content/uploads/2018/05/Tiruppur-Living-Wage-Report-1.pdf" xr:uid="{FA11AB71-71FF-4863-9C7A-DA1CACCBC184}"/>
    <hyperlink ref="D13" r:id="rId2" xr:uid="{1FE931C5-96D7-472C-8690-C37670A7050A}"/>
    <hyperlink ref="C13" r:id="rId3" xr:uid="{92350C79-C876-46FE-AB77-DF13C5088818}"/>
  </hyperlinks>
  <pageMargins left="0.7" right="0.7" top="0.75" bottom="0.75" header="0.3" footer="0.3"/>
  <legacyDrawing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9E7B34-63DE-4921-AE88-0A4CE50AE41F}">
  <dimension ref="A1:N17"/>
  <sheetViews>
    <sheetView showGridLines="0" zoomScale="43" zoomScaleNormal="43" workbookViewId="0">
      <selection activeCell="B10" sqref="B10:N13"/>
    </sheetView>
  </sheetViews>
  <sheetFormatPr defaultColWidth="9.140625" defaultRowHeight="14.1"/>
  <cols>
    <col min="1" max="1" width="39.85546875" style="1" customWidth="1"/>
    <col min="2" max="4" width="16.140625" style="1" customWidth="1"/>
    <col min="5" max="5" width="12" style="1" customWidth="1"/>
    <col min="6" max="16384" width="9.140625" style="1"/>
  </cols>
  <sheetData>
    <row r="1" spans="1:14" ht="15">
      <c r="A1" s="293" t="s">
        <v>806</v>
      </c>
      <c r="B1" s="293"/>
      <c r="C1" s="293"/>
      <c r="D1" s="293"/>
      <c r="E1" s="293"/>
      <c r="F1" s="293"/>
      <c r="G1" s="293"/>
      <c r="H1" s="293"/>
      <c r="I1" s="293"/>
      <c r="J1" s="293"/>
      <c r="K1" s="293"/>
      <c r="L1" s="293"/>
      <c r="M1" s="293"/>
      <c r="N1" s="293"/>
    </row>
    <row r="2" spans="1:14" ht="15">
      <c r="A2" t="s">
        <v>1024</v>
      </c>
      <c r="B2" s="293"/>
      <c r="C2" s="293"/>
      <c r="D2" s="293"/>
      <c r="E2" s="293"/>
      <c r="F2" s="293"/>
      <c r="G2" s="293"/>
      <c r="H2" s="293"/>
      <c r="I2" s="293"/>
      <c r="J2" s="293"/>
      <c r="K2" s="293"/>
      <c r="L2" s="293"/>
      <c r="M2" s="293"/>
      <c r="N2" s="293"/>
    </row>
    <row r="3" spans="1:14">
      <c r="A3" s="3"/>
      <c r="B3" s="3"/>
      <c r="C3" s="3"/>
      <c r="D3" s="3"/>
      <c r="E3" s="3"/>
    </row>
    <row r="4" spans="1:14" ht="17.25" customHeight="1">
      <c r="A4" s="7" t="s">
        <v>990</v>
      </c>
      <c r="B4" s="4" t="s">
        <v>1017</v>
      </c>
      <c r="C4" s="4" t="s">
        <v>1025</v>
      </c>
      <c r="D4" s="8" t="s">
        <v>1026</v>
      </c>
      <c r="E4" s="8" t="s">
        <v>1026</v>
      </c>
    </row>
    <row r="5" spans="1:14" ht="16.5" customHeight="1">
      <c r="A5" s="6" t="s">
        <v>1027</v>
      </c>
      <c r="B5" s="295">
        <v>4</v>
      </c>
      <c r="C5" s="295">
        <v>4</v>
      </c>
      <c r="D5" s="295">
        <v>5</v>
      </c>
      <c r="E5" s="295">
        <v>5</v>
      </c>
    </row>
    <row r="6" spans="1:14" ht="16.5" customHeight="1">
      <c r="A6" s="6" t="s">
        <v>963</v>
      </c>
      <c r="B6" s="295">
        <v>2</v>
      </c>
      <c r="C6" s="295">
        <v>2</v>
      </c>
      <c r="D6" s="295">
        <v>2</v>
      </c>
      <c r="E6" s="295">
        <v>2</v>
      </c>
    </row>
    <row r="7" spans="1:14" ht="16.5" customHeight="1">
      <c r="A7" s="6" t="s">
        <v>1028</v>
      </c>
      <c r="B7" s="295">
        <f>B5-B6</f>
        <v>2</v>
      </c>
      <c r="C7" s="295">
        <f>C5-C6</f>
        <v>2</v>
      </c>
      <c r="D7" s="295">
        <f>D5-D6</f>
        <v>3</v>
      </c>
      <c r="E7" s="295">
        <f>E5-E6</f>
        <v>3</v>
      </c>
    </row>
    <row r="8" spans="1:14" ht="16.5" customHeight="1">
      <c r="A8" s="5" t="s">
        <v>1029</v>
      </c>
      <c r="B8" s="136">
        <v>1.78</v>
      </c>
      <c r="C8" s="136">
        <v>1.71</v>
      </c>
      <c r="D8" s="136">
        <v>1.65</v>
      </c>
      <c r="E8" s="136">
        <v>1.65</v>
      </c>
    </row>
    <row r="10" spans="1:14" ht="409.5" customHeight="1">
      <c r="A10" s="302" t="s">
        <v>1022</v>
      </c>
      <c r="B10" s="253" t="s">
        <v>1030</v>
      </c>
      <c r="C10" s="253"/>
      <c r="D10" s="253"/>
      <c r="E10" s="253"/>
      <c r="F10" s="253"/>
      <c r="G10" s="253"/>
      <c r="H10" s="253"/>
      <c r="I10" s="253"/>
      <c r="J10" s="253"/>
      <c r="K10" s="253"/>
      <c r="L10" s="253"/>
      <c r="M10" s="253"/>
      <c r="N10" s="253"/>
    </row>
    <row r="11" spans="1:14">
      <c r="A11" s="302"/>
      <c r="B11" s="253"/>
      <c r="C11" s="253"/>
      <c r="D11" s="253"/>
      <c r="E11" s="253"/>
      <c r="F11" s="253"/>
      <c r="G11" s="253"/>
      <c r="H11" s="253"/>
      <c r="I11" s="253"/>
      <c r="J11" s="253"/>
      <c r="K11" s="253"/>
      <c r="L11" s="253"/>
      <c r="M11" s="253"/>
      <c r="N11" s="253"/>
    </row>
    <row r="12" spans="1:14">
      <c r="A12" s="302"/>
      <c r="B12" s="253"/>
      <c r="C12" s="253"/>
      <c r="D12" s="253"/>
      <c r="E12" s="253"/>
      <c r="F12" s="253"/>
      <c r="G12" s="253"/>
      <c r="H12" s="253"/>
      <c r="I12" s="253"/>
      <c r="J12" s="253"/>
      <c r="K12" s="253"/>
      <c r="L12" s="253"/>
      <c r="M12" s="253"/>
      <c r="N12" s="253"/>
    </row>
    <row r="13" spans="1:14">
      <c r="A13" s="302"/>
      <c r="B13" s="253"/>
      <c r="C13" s="253"/>
      <c r="D13" s="253"/>
      <c r="E13" s="253"/>
      <c r="F13" s="253"/>
      <c r="G13" s="253"/>
      <c r="H13" s="253"/>
      <c r="I13" s="253"/>
      <c r="J13" s="253"/>
      <c r="K13" s="253"/>
      <c r="L13" s="253"/>
      <c r="M13" s="253"/>
      <c r="N13" s="253"/>
    </row>
    <row r="14" spans="1:14">
      <c r="B14" s="2"/>
      <c r="C14" s="2"/>
      <c r="D14" s="2"/>
      <c r="E14" s="2"/>
    </row>
    <row r="15" spans="1:14">
      <c r="B15" s="2"/>
      <c r="C15" s="2"/>
      <c r="D15" s="2"/>
      <c r="E15" s="2"/>
    </row>
    <row r="16" spans="1:14">
      <c r="B16" s="2"/>
      <c r="C16" s="2"/>
      <c r="D16" s="2"/>
      <c r="E16" s="2"/>
    </row>
    <row r="17" spans="2:5">
      <c r="B17" s="2"/>
      <c r="C17" s="2"/>
      <c r="D17" s="2"/>
      <c r="E17" s="2"/>
    </row>
  </sheetData>
  <mergeCells count="2">
    <mergeCell ref="A10:A13"/>
    <mergeCell ref="B10:N1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6E2BCF-CE6A-4799-8FA6-7A7AE8CC4AE4}">
  <sheetPr>
    <tabColor theme="4"/>
  </sheetPr>
  <dimension ref="B1:CO69"/>
  <sheetViews>
    <sheetView showGridLines="0" topLeftCell="R18" zoomScale="85" zoomScaleNormal="85" workbookViewId="0">
      <selection activeCell="AS45" sqref="AS45"/>
    </sheetView>
  </sheetViews>
  <sheetFormatPr defaultRowHeight="14.45"/>
  <cols>
    <col min="2" max="2" width="2.42578125" customWidth="1"/>
    <col min="10" max="10" width="13.42578125" bestFit="1" customWidth="1"/>
    <col min="11" max="12" width="14" customWidth="1"/>
    <col min="13" max="13" width="14.42578125" customWidth="1"/>
    <col min="18" max="18" width="2.42578125" customWidth="1"/>
    <col min="20" max="20" width="2.42578125" customWidth="1"/>
    <col min="36" max="36" width="2.42578125" customWidth="1"/>
    <col min="38" max="38" width="2.42578125" customWidth="1"/>
    <col min="54" max="54" width="2.42578125" customWidth="1"/>
    <col min="56" max="56" width="2.42578125" customWidth="1"/>
    <col min="72" max="72" width="2.42578125" customWidth="1"/>
    <col min="74" max="74" width="2.42578125" customWidth="1"/>
    <col min="87" max="87" width="11.5703125" customWidth="1"/>
    <col min="90" max="90" width="6.140625" customWidth="1"/>
  </cols>
  <sheetData>
    <row r="1" spans="2:93" ht="6.75" customHeight="1"/>
    <row r="3" spans="2:93">
      <c r="B3" s="255" t="s">
        <v>1031</v>
      </c>
      <c r="C3" s="255"/>
      <c r="D3" s="255"/>
      <c r="E3" s="255"/>
      <c r="F3" s="255"/>
      <c r="G3" s="255"/>
      <c r="H3" s="255"/>
      <c r="I3" s="255"/>
      <c r="J3" s="255"/>
      <c r="K3" s="255"/>
      <c r="L3" s="255"/>
      <c r="M3" s="255"/>
      <c r="N3" s="255"/>
      <c r="O3" s="255"/>
      <c r="P3" s="255"/>
      <c r="Q3" s="255"/>
      <c r="R3" s="255"/>
      <c r="T3" s="255" t="s">
        <v>1032</v>
      </c>
      <c r="U3" s="255"/>
      <c r="V3" s="255"/>
      <c r="W3" s="255"/>
      <c r="X3" s="255"/>
      <c r="Y3" s="255"/>
      <c r="Z3" s="255"/>
      <c r="AA3" s="255"/>
      <c r="AB3" s="255"/>
      <c r="AC3" s="255"/>
      <c r="AD3" s="255"/>
      <c r="AE3" s="255"/>
      <c r="AF3" s="255"/>
      <c r="AG3" s="255"/>
      <c r="AH3" s="255"/>
      <c r="AI3" s="255"/>
      <c r="AJ3" s="255"/>
      <c r="AL3" s="255" t="s">
        <v>1033</v>
      </c>
      <c r="AM3" s="255"/>
      <c r="AN3" s="255"/>
      <c r="AO3" s="255"/>
      <c r="AP3" s="255"/>
      <c r="AQ3" s="255"/>
      <c r="AR3" s="255"/>
      <c r="AS3" s="255"/>
      <c r="AT3" s="255"/>
      <c r="AU3" s="255"/>
      <c r="AV3" s="255"/>
      <c r="AW3" s="255"/>
      <c r="AX3" s="255"/>
      <c r="AY3" s="255"/>
      <c r="AZ3" s="255"/>
      <c r="BA3" s="255"/>
      <c r="BB3" s="255"/>
      <c r="BD3" s="255" t="s">
        <v>821</v>
      </c>
      <c r="BE3" s="255"/>
      <c r="BF3" s="255"/>
      <c r="BG3" s="255"/>
      <c r="BH3" s="255"/>
      <c r="BI3" s="255"/>
      <c r="BJ3" s="255"/>
      <c r="BK3" s="255"/>
      <c r="BL3" s="255"/>
      <c r="BM3" s="255"/>
      <c r="BN3" s="255"/>
      <c r="BO3" s="255"/>
      <c r="BP3" s="255"/>
      <c r="BQ3" s="255"/>
      <c r="BR3" s="255"/>
      <c r="BS3" s="255"/>
      <c r="BT3" s="255"/>
      <c r="BV3" s="255" t="s">
        <v>1034</v>
      </c>
      <c r="BW3" s="255"/>
      <c r="BX3" s="255"/>
      <c r="BY3" s="255"/>
      <c r="BZ3" s="255"/>
      <c r="CA3" s="255"/>
      <c r="CB3" s="255"/>
      <c r="CC3" s="255"/>
      <c r="CD3" s="255"/>
      <c r="CE3" s="255"/>
      <c r="CF3" s="255"/>
      <c r="CG3" s="255"/>
      <c r="CH3" s="255"/>
      <c r="CI3" s="255"/>
      <c r="CJ3" s="255"/>
      <c r="CK3" s="255"/>
      <c r="CL3" s="255"/>
      <c r="CM3" s="255"/>
      <c r="CN3" s="255"/>
      <c r="CO3" s="255"/>
    </row>
    <row r="4" spans="2:93" s="9" customFormat="1" ht="8.4499999999999993" customHeight="1">
      <c r="B4" s="255"/>
      <c r="C4" s="255"/>
      <c r="D4" s="255"/>
      <c r="E4" s="255"/>
      <c r="F4" s="255"/>
      <c r="G4" s="255"/>
      <c r="H4" s="255"/>
      <c r="I4" s="255"/>
      <c r="J4" s="255"/>
      <c r="K4" s="255"/>
      <c r="L4" s="255"/>
      <c r="M4" s="255"/>
      <c r="N4" s="255"/>
      <c r="O4" s="255"/>
      <c r="P4" s="255"/>
      <c r="Q4" s="255"/>
      <c r="R4" s="255"/>
      <c r="T4" s="255"/>
      <c r="U4" s="255"/>
      <c r="V4" s="255"/>
      <c r="W4" s="255"/>
      <c r="X4" s="255"/>
      <c r="Y4" s="255"/>
      <c r="Z4" s="255"/>
      <c r="AA4" s="255"/>
      <c r="AB4" s="255"/>
      <c r="AC4" s="255"/>
      <c r="AD4" s="255"/>
      <c r="AE4" s="255"/>
      <c r="AF4" s="255"/>
      <c r="AG4" s="255"/>
      <c r="AH4" s="255"/>
      <c r="AI4" s="255"/>
      <c r="AJ4" s="255"/>
      <c r="AL4" s="255"/>
      <c r="AM4" s="255"/>
      <c r="AN4" s="255"/>
      <c r="AO4" s="255"/>
      <c r="AP4" s="255"/>
      <c r="AQ4" s="255"/>
      <c r="AR4" s="255"/>
      <c r="AS4" s="255"/>
      <c r="AT4" s="255"/>
      <c r="AU4" s="255"/>
      <c r="AV4" s="255"/>
      <c r="AW4" s="255"/>
      <c r="AX4" s="255"/>
      <c r="AY4" s="255"/>
      <c r="AZ4" s="255"/>
      <c r="BA4" s="255"/>
      <c r="BB4" s="255"/>
      <c r="BD4" s="255"/>
      <c r="BE4" s="255"/>
      <c r="BF4" s="255"/>
      <c r="BG4" s="255"/>
      <c r="BH4" s="255"/>
      <c r="BI4" s="255"/>
      <c r="BJ4" s="255"/>
      <c r="BK4" s="255"/>
      <c r="BL4" s="255"/>
      <c r="BM4" s="255"/>
      <c r="BN4" s="255"/>
      <c r="BO4" s="255"/>
      <c r="BP4" s="255"/>
      <c r="BQ4" s="255"/>
      <c r="BR4" s="255"/>
      <c r="BS4" s="255"/>
      <c r="BT4" s="255"/>
      <c r="BV4" s="255"/>
      <c r="BW4" s="255"/>
      <c r="BX4" s="255"/>
      <c r="BY4" s="255"/>
      <c r="BZ4" s="255"/>
      <c r="CA4" s="255"/>
      <c r="CB4" s="255"/>
      <c r="CC4" s="255"/>
      <c r="CD4" s="255"/>
      <c r="CE4" s="255"/>
      <c r="CF4" s="255"/>
      <c r="CG4" s="255"/>
      <c r="CH4" s="255"/>
      <c r="CI4" s="255"/>
      <c r="CJ4" s="255"/>
      <c r="CK4" s="255"/>
      <c r="CL4" s="255"/>
      <c r="CM4" s="255"/>
      <c r="CN4" s="255"/>
      <c r="CO4" s="255"/>
    </row>
    <row r="5" spans="2:93" s="137" customFormat="1" ht="17.45">
      <c r="B5" s="255"/>
      <c r="C5" s="255"/>
      <c r="D5" s="255"/>
      <c r="E5" s="255"/>
      <c r="F5" s="255"/>
      <c r="G5" s="255"/>
      <c r="H5" s="255"/>
      <c r="I5" s="255"/>
      <c r="J5" s="255"/>
      <c r="K5" s="255"/>
      <c r="L5" s="255"/>
      <c r="M5" s="255"/>
      <c r="N5" s="255"/>
      <c r="O5" s="255"/>
      <c r="P5" s="255"/>
      <c r="Q5" s="255"/>
      <c r="R5" s="255"/>
      <c r="T5" s="255"/>
      <c r="U5" s="255"/>
      <c r="V5" s="255"/>
      <c r="W5" s="255"/>
      <c r="X5" s="255"/>
      <c r="Y5" s="255"/>
      <c r="Z5" s="255"/>
      <c r="AA5" s="255"/>
      <c r="AB5" s="255"/>
      <c r="AC5" s="255"/>
      <c r="AD5" s="255"/>
      <c r="AE5" s="255"/>
      <c r="AF5" s="255"/>
      <c r="AG5" s="255"/>
      <c r="AH5" s="255"/>
      <c r="AI5" s="255"/>
      <c r="AJ5" s="255"/>
      <c r="AL5" s="255"/>
      <c r="AM5" s="255"/>
      <c r="AN5" s="255"/>
      <c r="AO5" s="255"/>
      <c r="AP5" s="255"/>
      <c r="AQ5" s="255"/>
      <c r="AR5" s="255"/>
      <c r="AS5" s="255"/>
      <c r="AT5" s="255"/>
      <c r="AU5" s="255"/>
      <c r="AV5" s="255"/>
      <c r="AW5" s="255"/>
      <c r="AX5" s="255"/>
      <c r="AY5" s="255"/>
      <c r="AZ5" s="255"/>
      <c r="BA5" s="255"/>
      <c r="BB5" s="255"/>
      <c r="BD5" s="255"/>
      <c r="BE5" s="255"/>
      <c r="BF5" s="255"/>
      <c r="BG5" s="255"/>
      <c r="BH5" s="255"/>
      <c r="BI5" s="255"/>
      <c r="BJ5" s="255"/>
      <c r="BK5" s="255"/>
      <c r="BL5" s="255"/>
      <c r="BM5" s="255"/>
      <c r="BN5" s="255"/>
      <c r="BO5" s="255"/>
      <c r="BP5" s="255"/>
      <c r="BQ5" s="255"/>
      <c r="BR5" s="255"/>
      <c r="BS5" s="255"/>
      <c r="BT5" s="255"/>
      <c r="BV5" s="255"/>
      <c r="BW5" s="255"/>
      <c r="BX5" s="255"/>
      <c r="BY5" s="255"/>
      <c r="BZ5" s="255"/>
      <c r="CA5" s="255"/>
      <c r="CB5" s="255"/>
      <c r="CC5" s="255"/>
      <c r="CD5" s="255"/>
      <c r="CE5" s="255"/>
      <c r="CF5" s="255"/>
      <c r="CG5" s="255"/>
      <c r="CH5" s="255"/>
      <c r="CI5" s="255"/>
      <c r="CJ5" s="255"/>
      <c r="CK5" s="255"/>
      <c r="CL5" s="255"/>
      <c r="CM5" s="255"/>
      <c r="CN5" s="255"/>
      <c r="CO5" s="255"/>
    </row>
    <row r="6" spans="2:93" s="137" customFormat="1" ht="5.0999999999999996" customHeight="1">
      <c r="B6" s="255"/>
      <c r="C6" s="255"/>
      <c r="D6" s="255"/>
      <c r="E6" s="255"/>
      <c r="F6" s="255"/>
      <c r="G6" s="255"/>
      <c r="H6" s="255"/>
      <c r="I6" s="255"/>
      <c r="J6" s="255"/>
      <c r="K6" s="255"/>
      <c r="L6" s="255"/>
      <c r="M6" s="255"/>
      <c r="N6" s="255"/>
      <c r="O6" s="255"/>
      <c r="P6" s="255"/>
      <c r="Q6" s="255"/>
      <c r="R6" s="255"/>
      <c r="T6" s="255"/>
      <c r="U6" s="255"/>
      <c r="V6" s="255"/>
      <c r="W6" s="255"/>
      <c r="X6" s="255"/>
      <c r="Y6" s="255"/>
      <c r="Z6" s="255"/>
      <c r="AA6" s="255"/>
      <c r="AB6" s="255"/>
      <c r="AC6" s="255"/>
      <c r="AD6" s="255"/>
      <c r="AE6" s="255"/>
      <c r="AF6" s="255"/>
      <c r="AG6" s="255"/>
      <c r="AH6" s="255"/>
      <c r="AI6" s="255"/>
      <c r="AJ6" s="255"/>
      <c r="AL6" s="255"/>
      <c r="AM6" s="255"/>
      <c r="AN6" s="255"/>
      <c r="AO6" s="255"/>
      <c r="AP6" s="255"/>
      <c r="AQ6" s="255"/>
      <c r="AR6" s="255"/>
      <c r="AS6" s="255"/>
      <c r="AT6" s="255"/>
      <c r="AU6" s="255"/>
      <c r="AV6" s="255"/>
      <c r="AW6" s="255"/>
      <c r="AX6" s="255"/>
      <c r="AY6" s="255"/>
      <c r="AZ6" s="255"/>
      <c r="BA6" s="255"/>
      <c r="BB6" s="255"/>
      <c r="BD6" s="255"/>
      <c r="BE6" s="255"/>
      <c r="BF6" s="255"/>
      <c r="BG6" s="255"/>
      <c r="BH6" s="255"/>
      <c r="BI6" s="255"/>
      <c r="BJ6" s="255"/>
      <c r="BK6" s="255"/>
      <c r="BL6" s="255"/>
      <c r="BM6" s="255"/>
      <c r="BN6" s="255"/>
      <c r="BO6" s="255"/>
      <c r="BP6" s="255"/>
      <c r="BQ6" s="255"/>
      <c r="BR6" s="255"/>
      <c r="BS6" s="255"/>
      <c r="BT6" s="255"/>
      <c r="BV6" s="255"/>
      <c r="BW6" s="255"/>
      <c r="BX6" s="255"/>
      <c r="BY6" s="255"/>
      <c r="BZ6" s="255"/>
      <c r="CA6" s="255"/>
      <c r="CB6" s="255"/>
      <c r="CC6" s="255"/>
      <c r="CD6" s="255"/>
      <c r="CE6" s="255"/>
      <c r="CF6" s="255"/>
      <c r="CG6" s="255"/>
      <c r="CH6" s="255"/>
      <c r="CI6" s="255"/>
      <c r="CJ6" s="255"/>
      <c r="CK6" s="255"/>
      <c r="CL6" s="255"/>
      <c r="CM6" s="255"/>
      <c r="CN6" s="255"/>
      <c r="CO6" s="255"/>
    </row>
    <row r="7" spans="2:93" s="18" customFormat="1" ht="5.45" customHeight="1">
      <c r="B7" s="254" t="s">
        <v>1035</v>
      </c>
      <c r="C7" s="254"/>
      <c r="D7" s="254"/>
      <c r="E7" s="254"/>
      <c r="F7" s="254"/>
      <c r="G7" s="254"/>
      <c r="H7" s="254"/>
      <c r="I7" s="254"/>
      <c r="J7" s="254"/>
      <c r="K7" s="254"/>
      <c r="L7" s="254"/>
      <c r="M7" s="254"/>
      <c r="N7" s="254"/>
      <c r="O7" s="254"/>
      <c r="P7" s="254"/>
      <c r="Q7" s="254"/>
      <c r="R7" s="254"/>
      <c r="T7" s="254" t="s">
        <v>1036</v>
      </c>
      <c r="U7" s="254"/>
      <c r="V7" s="254"/>
      <c r="W7" s="254"/>
      <c r="X7" s="254"/>
      <c r="Y7" s="254"/>
      <c r="Z7" s="254"/>
      <c r="AA7" s="254"/>
      <c r="AB7" s="254"/>
      <c r="AC7" s="254"/>
      <c r="AD7" s="254"/>
      <c r="AE7" s="254"/>
      <c r="AF7" s="254"/>
      <c r="AG7" s="254"/>
      <c r="AH7" s="254"/>
      <c r="AI7" s="254"/>
      <c r="AJ7" s="254"/>
      <c r="AL7" s="254" t="s">
        <v>1037</v>
      </c>
      <c r="AM7" s="254"/>
      <c r="AN7" s="254"/>
      <c r="AO7" s="254"/>
      <c r="AP7" s="254"/>
      <c r="AQ7" s="254"/>
      <c r="AR7" s="254"/>
      <c r="AS7" s="254"/>
      <c r="AT7" s="254"/>
      <c r="AU7" s="254"/>
      <c r="AV7" s="254"/>
      <c r="AW7" s="254"/>
      <c r="AX7" s="254"/>
      <c r="AY7" s="254"/>
      <c r="AZ7" s="254"/>
      <c r="BA7" s="254"/>
      <c r="BB7" s="254"/>
      <c r="BD7" s="254" t="s">
        <v>1038</v>
      </c>
      <c r="BE7" s="254"/>
      <c r="BF7" s="254"/>
      <c r="BG7" s="254"/>
      <c r="BH7" s="254"/>
      <c r="BI7" s="254"/>
      <c r="BJ7" s="254"/>
      <c r="BK7" s="254"/>
      <c r="BL7" s="254"/>
      <c r="BM7" s="254"/>
      <c r="BN7" s="254"/>
      <c r="BO7" s="254"/>
      <c r="BP7" s="254"/>
      <c r="BQ7" s="254"/>
      <c r="BR7" s="254"/>
      <c r="BS7" s="254"/>
      <c r="BT7" s="254"/>
      <c r="BV7" s="254" t="s">
        <v>1039</v>
      </c>
      <c r="BW7" s="254"/>
      <c r="BX7" s="254"/>
      <c r="BY7" s="254"/>
      <c r="BZ7" s="254"/>
      <c r="CA7" s="254"/>
      <c r="CB7" s="254"/>
      <c r="CC7" s="254"/>
      <c r="CD7" s="254"/>
      <c r="CE7" s="254"/>
      <c r="CF7" s="254"/>
      <c r="CG7" s="254"/>
      <c r="CH7" s="254"/>
      <c r="CI7" s="254"/>
      <c r="CJ7" s="254"/>
      <c r="CK7" s="254"/>
      <c r="CL7" s="254"/>
      <c r="CM7" s="254"/>
      <c r="CN7" s="254"/>
      <c r="CO7" s="254"/>
    </row>
    <row r="8" spans="2:93" s="18" customFormat="1" ht="14.1">
      <c r="B8" s="254"/>
      <c r="C8" s="254"/>
      <c r="D8" s="254"/>
      <c r="E8" s="254"/>
      <c r="F8" s="254"/>
      <c r="G8" s="254"/>
      <c r="H8" s="254"/>
      <c r="I8" s="254"/>
      <c r="J8" s="254"/>
      <c r="K8" s="254"/>
      <c r="L8" s="254"/>
      <c r="M8" s="254"/>
      <c r="N8" s="254"/>
      <c r="O8" s="254"/>
      <c r="P8" s="254"/>
      <c r="Q8" s="254"/>
      <c r="R8" s="254"/>
      <c r="T8" s="254"/>
      <c r="U8" s="254"/>
      <c r="V8" s="254"/>
      <c r="W8" s="254"/>
      <c r="X8" s="254"/>
      <c r="Y8" s="254"/>
      <c r="Z8" s="254"/>
      <c r="AA8" s="254"/>
      <c r="AB8" s="254"/>
      <c r="AC8" s="254"/>
      <c r="AD8" s="254"/>
      <c r="AE8" s="254"/>
      <c r="AF8" s="254"/>
      <c r="AG8" s="254"/>
      <c r="AH8" s="254"/>
      <c r="AI8" s="254"/>
      <c r="AJ8" s="254"/>
      <c r="AL8" s="254"/>
      <c r="AM8" s="254"/>
      <c r="AN8" s="254"/>
      <c r="AO8" s="254"/>
      <c r="AP8" s="254"/>
      <c r="AQ8" s="254"/>
      <c r="AR8" s="254"/>
      <c r="AS8" s="254"/>
      <c r="AT8" s="254"/>
      <c r="AU8" s="254"/>
      <c r="AV8" s="254"/>
      <c r="AW8" s="254"/>
      <c r="AX8" s="254"/>
      <c r="AY8" s="254"/>
      <c r="AZ8" s="254"/>
      <c r="BA8" s="254"/>
      <c r="BB8" s="254"/>
      <c r="BD8" s="254"/>
      <c r="BE8" s="254"/>
      <c r="BF8" s="254"/>
      <c r="BG8" s="254"/>
      <c r="BH8" s="254"/>
      <c r="BI8" s="254"/>
      <c r="BJ8" s="254"/>
      <c r="BK8" s="254"/>
      <c r="BL8" s="254"/>
      <c r="BM8" s="254"/>
      <c r="BN8" s="254"/>
      <c r="BO8" s="254"/>
      <c r="BP8" s="254"/>
      <c r="BQ8" s="254"/>
      <c r="BR8" s="254"/>
      <c r="BS8" s="254"/>
      <c r="BT8" s="254"/>
      <c r="BV8" s="254"/>
      <c r="BW8" s="254"/>
      <c r="BX8" s="254"/>
      <c r="BY8" s="254"/>
      <c r="BZ8" s="254"/>
      <c r="CA8" s="254"/>
      <c r="CB8" s="254"/>
      <c r="CC8" s="254"/>
      <c r="CD8" s="254"/>
      <c r="CE8" s="254"/>
      <c r="CF8" s="254"/>
      <c r="CG8" s="254"/>
      <c r="CH8" s="254"/>
      <c r="CI8" s="254"/>
      <c r="CJ8" s="254"/>
      <c r="CK8" s="254"/>
      <c r="CL8" s="254"/>
      <c r="CM8" s="254"/>
      <c r="CN8" s="254"/>
      <c r="CO8" s="254"/>
    </row>
    <row r="9" spans="2:93" s="18" customFormat="1" ht="14.1">
      <c r="B9" s="254"/>
      <c r="C9" s="254"/>
      <c r="D9" s="254"/>
      <c r="E9" s="254"/>
      <c r="F9" s="254"/>
      <c r="G9" s="254"/>
      <c r="H9" s="254"/>
      <c r="I9" s="254"/>
      <c r="J9" s="254"/>
      <c r="K9" s="254"/>
      <c r="L9" s="254"/>
      <c r="M9" s="254"/>
      <c r="N9" s="254"/>
      <c r="O9" s="254"/>
      <c r="P9" s="254"/>
      <c r="Q9" s="254"/>
      <c r="R9" s="254"/>
      <c r="T9" s="254"/>
      <c r="U9" s="254"/>
      <c r="V9" s="254"/>
      <c r="W9" s="254"/>
      <c r="X9" s="254"/>
      <c r="Y9" s="254"/>
      <c r="Z9" s="254"/>
      <c r="AA9" s="254"/>
      <c r="AB9" s="254"/>
      <c r="AC9" s="254"/>
      <c r="AD9" s="254"/>
      <c r="AE9" s="254"/>
      <c r="AF9" s="254"/>
      <c r="AG9" s="254"/>
      <c r="AH9" s="254"/>
      <c r="AI9" s="254"/>
      <c r="AJ9" s="254"/>
      <c r="AL9" s="254"/>
      <c r="AM9" s="254"/>
      <c r="AN9" s="254"/>
      <c r="AO9" s="254"/>
      <c r="AP9" s="254"/>
      <c r="AQ9" s="254"/>
      <c r="AR9" s="254"/>
      <c r="AS9" s="254"/>
      <c r="AT9" s="254"/>
      <c r="AU9" s="254"/>
      <c r="AV9" s="254"/>
      <c r="AW9" s="254"/>
      <c r="AX9" s="254"/>
      <c r="AY9" s="254"/>
      <c r="AZ9" s="254"/>
      <c r="BA9" s="254"/>
      <c r="BB9" s="254"/>
      <c r="BD9" s="254"/>
      <c r="BE9" s="254"/>
      <c r="BF9" s="254"/>
      <c r="BG9" s="254"/>
      <c r="BH9" s="254"/>
      <c r="BI9" s="254"/>
      <c r="BJ9" s="254"/>
      <c r="BK9" s="254"/>
      <c r="BL9" s="254"/>
      <c r="BM9" s="254"/>
      <c r="BN9" s="254"/>
      <c r="BO9" s="254"/>
      <c r="BP9" s="254"/>
      <c r="BQ9" s="254"/>
      <c r="BR9" s="254"/>
      <c r="BS9" s="254"/>
      <c r="BT9" s="254"/>
      <c r="BV9" s="254"/>
      <c r="BW9" s="254"/>
      <c r="BX9" s="254"/>
      <c r="BY9" s="254"/>
      <c r="BZ9" s="254"/>
      <c r="CA9" s="254"/>
      <c r="CB9" s="254"/>
      <c r="CC9" s="254"/>
      <c r="CD9" s="254"/>
      <c r="CE9" s="254"/>
      <c r="CF9" s="254"/>
      <c r="CG9" s="254"/>
      <c r="CH9" s="254"/>
      <c r="CI9" s="254"/>
      <c r="CJ9" s="254"/>
      <c r="CK9" s="254"/>
      <c r="CL9" s="254"/>
      <c r="CM9" s="254"/>
      <c r="CN9" s="254"/>
      <c r="CO9" s="254"/>
    </row>
    <row r="10" spans="2:93" s="18" customFormat="1" ht="5.45" customHeight="1">
      <c r="B10" s="254"/>
      <c r="C10" s="254"/>
      <c r="D10" s="254"/>
      <c r="E10" s="254"/>
      <c r="F10" s="254"/>
      <c r="G10" s="254"/>
      <c r="H10" s="254"/>
      <c r="I10" s="254"/>
      <c r="J10" s="254"/>
      <c r="K10" s="254"/>
      <c r="L10" s="254"/>
      <c r="M10" s="254"/>
      <c r="N10" s="254"/>
      <c r="O10" s="254"/>
      <c r="P10" s="254"/>
      <c r="Q10" s="254"/>
      <c r="R10" s="254"/>
      <c r="T10" s="254"/>
      <c r="U10" s="254"/>
      <c r="V10" s="254"/>
      <c r="W10" s="254"/>
      <c r="X10" s="254"/>
      <c r="Y10" s="254"/>
      <c r="Z10" s="254"/>
      <c r="AA10" s="254"/>
      <c r="AB10" s="254"/>
      <c r="AC10" s="254"/>
      <c r="AD10" s="254"/>
      <c r="AE10" s="254"/>
      <c r="AF10" s="254"/>
      <c r="AG10" s="254"/>
      <c r="AH10" s="254"/>
      <c r="AI10" s="254"/>
      <c r="AJ10" s="254"/>
      <c r="AL10" s="254"/>
      <c r="AM10" s="254"/>
      <c r="AN10" s="254"/>
      <c r="AO10" s="254"/>
      <c r="AP10" s="254"/>
      <c r="AQ10" s="254"/>
      <c r="AR10" s="254"/>
      <c r="AS10" s="254"/>
      <c r="AT10" s="254"/>
      <c r="AU10" s="254"/>
      <c r="AV10" s="254"/>
      <c r="AW10" s="254"/>
      <c r="AX10" s="254"/>
      <c r="AY10" s="254"/>
      <c r="AZ10" s="254"/>
      <c r="BA10" s="254"/>
      <c r="BB10" s="254"/>
      <c r="BD10" s="254"/>
      <c r="BE10" s="254"/>
      <c r="BF10" s="254"/>
      <c r="BG10" s="254"/>
      <c r="BH10" s="254"/>
      <c r="BI10" s="254"/>
      <c r="BJ10" s="254"/>
      <c r="BK10" s="254"/>
      <c r="BL10" s="254"/>
      <c r="BM10" s="254"/>
      <c r="BN10" s="254"/>
      <c r="BO10" s="254"/>
      <c r="BP10" s="254"/>
      <c r="BQ10" s="254"/>
      <c r="BR10" s="254"/>
      <c r="BS10" s="254"/>
      <c r="BT10" s="254"/>
      <c r="BV10" s="254"/>
      <c r="BW10" s="254"/>
      <c r="BX10" s="254"/>
      <c r="BY10" s="254"/>
      <c r="BZ10" s="254"/>
      <c r="CA10" s="254"/>
      <c r="CB10" s="254"/>
      <c r="CC10" s="254"/>
      <c r="CD10" s="254"/>
      <c r="CE10" s="254"/>
      <c r="CF10" s="254"/>
      <c r="CG10" s="254"/>
      <c r="CH10" s="254"/>
      <c r="CI10" s="254"/>
      <c r="CJ10" s="254"/>
      <c r="CK10" s="254"/>
      <c r="CL10" s="254"/>
      <c r="CM10" s="254"/>
      <c r="CN10" s="254"/>
      <c r="CO10" s="254"/>
    </row>
    <row r="11" spans="2:93" s="9" customFormat="1" ht="15">
      <c r="B11" s="132"/>
      <c r="C11" s="132"/>
      <c r="D11" s="132"/>
      <c r="E11" s="132"/>
      <c r="F11" s="132"/>
      <c r="G11" s="132"/>
      <c r="H11" s="132"/>
      <c r="I11" s="132"/>
      <c r="J11" s="132"/>
      <c r="K11" s="132"/>
      <c r="L11" s="132"/>
      <c r="M11" s="132"/>
      <c r="N11" s="132"/>
      <c r="O11" s="132"/>
      <c r="P11" s="132"/>
      <c r="Q11" s="132"/>
      <c r="R11" s="132"/>
      <c r="T11" s="132"/>
      <c r="U11" s="138"/>
      <c r="V11" s="132"/>
      <c r="W11" s="132"/>
      <c r="X11" s="132"/>
      <c r="Y11" s="132"/>
      <c r="Z11" s="132"/>
      <c r="AA11" s="132"/>
      <c r="AB11" s="132"/>
      <c r="AC11" s="132"/>
      <c r="AD11" s="132"/>
      <c r="AE11" s="132"/>
      <c r="AF11" s="132"/>
      <c r="AG11" s="132"/>
      <c r="AH11" s="132"/>
      <c r="AI11" s="132"/>
      <c r="AJ11" s="132"/>
      <c r="AL11" s="132"/>
      <c r="AM11" s="138"/>
      <c r="AN11" s="132"/>
      <c r="AO11" s="132"/>
      <c r="AP11" s="132"/>
      <c r="AQ11" s="132"/>
      <c r="AR11" s="132"/>
      <c r="AS11" s="132"/>
      <c r="AT11" s="132"/>
      <c r="AU11" s="132"/>
      <c r="AV11" s="132"/>
      <c r="AW11" s="132"/>
      <c r="AX11" s="132"/>
      <c r="AY11" s="132"/>
      <c r="AZ11" s="132"/>
      <c r="BA11" s="132"/>
      <c r="BB11" s="132"/>
      <c r="BD11" s="132"/>
      <c r="BE11" s="138"/>
      <c r="BF11" s="132"/>
      <c r="BG11" s="132"/>
      <c r="BH11" s="132"/>
      <c r="BI11" s="132"/>
      <c r="BJ11" s="132"/>
      <c r="BK11" s="132"/>
      <c r="BL11" s="132"/>
      <c r="BM11" s="132"/>
      <c r="BN11" s="132"/>
      <c r="BO11" s="132"/>
      <c r="BP11" s="132"/>
      <c r="BQ11" s="132"/>
      <c r="BR11" s="132"/>
      <c r="BS11" s="132"/>
      <c r="BT11" s="132"/>
      <c r="BV11" s="132"/>
      <c r="BW11" s="138"/>
      <c r="BX11" s="132"/>
      <c r="BY11" s="132"/>
      <c r="BZ11" s="132"/>
      <c r="CA11" s="132"/>
      <c r="CB11" s="132"/>
      <c r="CC11" s="132"/>
      <c r="CD11" s="132"/>
      <c r="CE11" s="132"/>
      <c r="CF11" s="132"/>
      <c r="CG11" s="132"/>
      <c r="CH11" s="132"/>
      <c r="CI11" s="132"/>
      <c r="CJ11" s="132"/>
      <c r="CK11" s="132"/>
      <c r="CL11" s="132"/>
      <c r="CM11" s="132"/>
      <c r="CN11" s="132"/>
      <c r="CO11" s="132"/>
    </row>
    <row r="12" spans="2:93" s="9" customFormat="1" ht="15">
      <c r="B12" s="132"/>
      <c r="C12" s="132"/>
      <c r="D12" s="132"/>
      <c r="E12" s="132"/>
      <c r="F12" s="132"/>
      <c r="G12" s="132"/>
      <c r="H12" s="132"/>
      <c r="I12" s="132"/>
      <c r="J12" s="132"/>
      <c r="K12" s="132"/>
      <c r="L12" s="132"/>
      <c r="M12" s="132"/>
      <c r="N12" s="132"/>
      <c r="O12" s="132"/>
      <c r="P12" s="132"/>
      <c r="Q12" s="132"/>
      <c r="R12" s="132"/>
      <c r="T12" s="132"/>
      <c r="U12" s="139" t="s">
        <v>1040</v>
      </c>
      <c r="V12" s="140"/>
      <c r="W12" s="140"/>
      <c r="X12" s="140"/>
      <c r="Y12" s="140"/>
      <c r="Z12" s="139" t="s">
        <v>1041</v>
      </c>
      <c r="AA12" s="140"/>
      <c r="AB12" s="140"/>
      <c r="AC12" s="140"/>
      <c r="AD12" s="140"/>
      <c r="AE12" s="139" t="s">
        <v>1042</v>
      </c>
      <c r="AF12" s="132"/>
      <c r="AG12" s="132"/>
      <c r="AH12" s="132"/>
      <c r="AI12" s="132"/>
      <c r="AJ12" s="132"/>
      <c r="AL12" s="132"/>
      <c r="AM12" s="141" t="s">
        <v>1043</v>
      </c>
      <c r="AN12" s="132"/>
      <c r="AO12" s="132"/>
      <c r="AP12" s="132"/>
      <c r="AQ12" s="132"/>
      <c r="AR12" s="132"/>
      <c r="AS12" s="132"/>
      <c r="AT12" s="132"/>
      <c r="AU12" s="132"/>
      <c r="AV12" s="132"/>
      <c r="AW12" s="132"/>
      <c r="AX12" s="132"/>
      <c r="AY12" s="132"/>
      <c r="AZ12" s="132"/>
      <c r="BA12" s="132"/>
      <c r="BB12" s="132"/>
      <c r="BD12" s="132"/>
      <c r="BE12" s="141" t="s">
        <v>1044</v>
      </c>
      <c r="BF12" s="142"/>
      <c r="BG12" s="142"/>
      <c r="BH12" s="142"/>
      <c r="BI12" s="142"/>
      <c r="BJ12" s="141" t="s">
        <v>1045</v>
      </c>
      <c r="BK12" s="142"/>
      <c r="BL12" s="142"/>
      <c r="BM12" s="142"/>
      <c r="BN12" s="142"/>
      <c r="BO12" s="141" t="s">
        <v>1046</v>
      </c>
      <c r="BP12" s="142"/>
      <c r="BQ12" s="142"/>
      <c r="BR12" s="142"/>
      <c r="BS12" s="132"/>
      <c r="BT12" s="132"/>
      <c r="BV12" s="132"/>
      <c r="BW12" s="138"/>
      <c r="BX12" s="132"/>
      <c r="BY12" s="132"/>
      <c r="BZ12" s="132"/>
      <c r="CA12" s="132"/>
      <c r="CB12" s="132"/>
      <c r="CC12" s="132"/>
      <c r="CD12" s="132"/>
      <c r="CE12" s="132"/>
      <c r="CF12" s="132"/>
      <c r="CG12" s="132"/>
      <c r="CH12" s="132"/>
      <c r="CI12" s="132"/>
      <c r="CJ12" s="132"/>
      <c r="CK12" s="132"/>
      <c r="CL12" s="132"/>
      <c r="CM12" s="132"/>
      <c r="CN12" s="132"/>
      <c r="CO12" s="132"/>
    </row>
    <row r="13" spans="2:93" s="9" customFormat="1" ht="15">
      <c r="B13" s="132"/>
      <c r="C13" s="132"/>
      <c r="D13" s="132"/>
      <c r="E13" s="132"/>
      <c r="F13" s="132"/>
      <c r="G13" s="132"/>
      <c r="H13" s="132"/>
      <c r="I13" s="132"/>
      <c r="J13" s="132"/>
      <c r="K13" s="132"/>
      <c r="L13" s="132"/>
      <c r="M13" s="132"/>
      <c r="N13" s="132"/>
      <c r="O13" s="132"/>
      <c r="P13" s="132"/>
      <c r="Q13" s="132"/>
      <c r="R13" s="132"/>
      <c r="T13" s="132"/>
      <c r="U13" s="143" t="s">
        <v>1047</v>
      </c>
      <c r="V13" s="144"/>
      <c r="W13" s="144"/>
      <c r="X13" s="144"/>
      <c r="Y13" s="144"/>
      <c r="Z13" s="143" t="s">
        <v>1047</v>
      </c>
      <c r="AA13" s="144"/>
      <c r="AB13" s="144"/>
      <c r="AC13" s="144"/>
      <c r="AD13" s="144"/>
      <c r="AE13" s="143" t="s">
        <v>1047</v>
      </c>
      <c r="AF13" s="145"/>
      <c r="AG13" s="145"/>
      <c r="AH13" s="145"/>
      <c r="AI13" s="132"/>
      <c r="AJ13" s="132"/>
      <c r="AL13" s="132"/>
      <c r="AM13" s="143" t="s">
        <v>1047</v>
      </c>
      <c r="AN13" s="132"/>
      <c r="AO13" s="132"/>
      <c r="AP13" s="132"/>
      <c r="AQ13" s="132"/>
      <c r="AR13" s="132"/>
      <c r="AS13" s="132"/>
      <c r="AT13" s="132"/>
      <c r="AU13" s="132"/>
      <c r="AV13" s="132"/>
      <c r="AW13" s="132"/>
      <c r="AX13" s="132"/>
      <c r="AY13" s="132"/>
      <c r="AZ13" s="132"/>
      <c r="BA13" s="132"/>
      <c r="BB13" s="132"/>
      <c r="BD13" s="132"/>
      <c r="BE13" s="257" t="s">
        <v>1048</v>
      </c>
      <c r="BF13" s="258"/>
      <c r="BG13" s="258"/>
      <c r="BH13" s="258"/>
      <c r="BI13" s="147"/>
      <c r="BJ13" s="257" t="s">
        <v>1049</v>
      </c>
      <c r="BK13" s="258"/>
      <c r="BL13" s="258"/>
      <c r="BM13" s="258"/>
      <c r="BN13" s="147"/>
      <c r="BO13" s="257" t="s">
        <v>1050</v>
      </c>
      <c r="BP13" s="258"/>
      <c r="BQ13" s="258"/>
      <c r="BR13" s="258"/>
      <c r="BS13" s="132"/>
      <c r="BT13" s="132"/>
      <c r="BV13" s="132"/>
      <c r="BW13" s="132"/>
      <c r="BX13" s="132"/>
      <c r="BY13" s="132"/>
      <c r="BZ13" s="132"/>
      <c r="CA13" s="132"/>
      <c r="CB13" s="132"/>
      <c r="CC13" s="132"/>
      <c r="CD13" s="132"/>
      <c r="CE13" s="132"/>
      <c r="CF13" s="132"/>
      <c r="CG13" s="132"/>
      <c r="CH13" s="132"/>
      <c r="CI13" s="132"/>
      <c r="CJ13" s="132"/>
      <c r="CK13" s="132"/>
      <c r="CL13" s="132"/>
      <c r="CM13" s="132"/>
      <c r="CN13" s="132"/>
      <c r="CO13" s="132"/>
    </row>
    <row r="14" spans="2:93" s="9" customFormat="1" ht="15">
      <c r="B14" s="132"/>
      <c r="C14" s="132"/>
      <c r="D14" s="132"/>
      <c r="E14" s="132"/>
      <c r="F14" s="132"/>
      <c r="G14" s="132"/>
      <c r="H14" s="132"/>
      <c r="I14" s="132"/>
      <c r="J14" s="132"/>
      <c r="K14" s="132"/>
      <c r="L14" s="132"/>
      <c r="M14" s="132"/>
      <c r="N14" s="132"/>
      <c r="O14" s="132"/>
      <c r="P14" s="132"/>
      <c r="Q14" s="132"/>
      <c r="R14" s="132"/>
      <c r="T14" s="132"/>
      <c r="U14" s="259">
        <f>'2) Final Data'!F45</f>
        <v>836.4</v>
      </c>
      <c r="V14" s="260"/>
      <c r="W14" s="265" t="s">
        <v>1051</v>
      </c>
      <c r="X14" s="257"/>
      <c r="Y14" s="148"/>
      <c r="Z14" s="149">
        <f>'2) Final Data'!F52</f>
        <v>1512.0800000000002</v>
      </c>
      <c r="AA14" s="146" t="s">
        <v>1052</v>
      </c>
      <c r="AB14" s="148"/>
      <c r="AC14" s="132"/>
      <c r="AD14" s="132"/>
      <c r="AE14" s="149">
        <f>U14</f>
        <v>836.4</v>
      </c>
      <c r="AF14" s="146" t="s">
        <v>1053</v>
      </c>
      <c r="AG14" s="132"/>
      <c r="AH14" s="132"/>
      <c r="AI14" s="132"/>
      <c r="AJ14" s="132"/>
      <c r="AL14" s="132"/>
      <c r="AM14" s="266">
        <f>'2) Final Data'!D118</f>
        <v>2743.7732142857149</v>
      </c>
      <c r="AN14" s="266"/>
      <c r="AO14" s="265" t="s">
        <v>1054</v>
      </c>
      <c r="AP14" s="257"/>
      <c r="AQ14" s="132"/>
      <c r="AR14" s="132"/>
      <c r="AS14" s="132"/>
      <c r="AT14" s="132"/>
      <c r="AU14" s="132"/>
      <c r="AV14" s="132"/>
      <c r="AW14" s="132"/>
      <c r="AX14" s="132"/>
      <c r="AY14" s="132"/>
      <c r="AZ14" s="132"/>
      <c r="BA14" s="132"/>
      <c r="BB14" s="132"/>
      <c r="BD14" s="132"/>
      <c r="BE14" s="258"/>
      <c r="BF14" s="258"/>
      <c r="BG14" s="258"/>
      <c r="BH14" s="258"/>
      <c r="BI14" s="147"/>
      <c r="BJ14" s="258"/>
      <c r="BK14" s="258"/>
      <c r="BL14" s="258"/>
      <c r="BM14" s="258"/>
      <c r="BN14" s="147"/>
      <c r="BO14" s="258"/>
      <c r="BP14" s="258"/>
      <c r="BQ14" s="258"/>
      <c r="BR14" s="258"/>
      <c r="BS14" s="132"/>
      <c r="BT14" s="132"/>
      <c r="BV14" s="132"/>
      <c r="BW14" s="132"/>
      <c r="BX14" s="132"/>
      <c r="BY14" s="132"/>
      <c r="BZ14" s="132"/>
      <c r="CA14" s="132"/>
      <c r="CB14" s="132"/>
      <c r="CC14" s="132"/>
      <c r="CD14" s="132"/>
      <c r="CE14" s="132"/>
      <c r="CF14" s="132"/>
      <c r="CG14" s="132"/>
      <c r="CH14" s="132"/>
      <c r="CI14" s="132"/>
      <c r="CJ14" s="132"/>
      <c r="CK14" s="132"/>
      <c r="CL14" s="132"/>
      <c r="CM14" s="132"/>
      <c r="CN14" s="132"/>
      <c r="CO14" s="132"/>
    </row>
    <row r="15" spans="2:93" s="9" customFormat="1" ht="14.45" customHeight="1">
      <c r="B15" s="132"/>
      <c r="C15" s="132"/>
      <c r="D15" s="132"/>
      <c r="E15" s="132"/>
      <c r="F15" s="132"/>
      <c r="G15" s="132"/>
      <c r="H15" s="132"/>
      <c r="I15" s="132"/>
      <c r="J15" s="132"/>
      <c r="K15" s="132"/>
      <c r="L15" s="132"/>
      <c r="M15" s="132"/>
      <c r="N15" s="132"/>
      <c r="O15" s="132"/>
      <c r="P15" s="132"/>
      <c r="Q15" s="132"/>
      <c r="R15" s="132"/>
      <c r="T15" s="132"/>
      <c r="U15" s="261"/>
      <c r="V15" s="262"/>
      <c r="W15" s="257"/>
      <c r="X15" s="257"/>
      <c r="Y15" s="148"/>
      <c r="Z15" s="149">
        <f>'2) Final Data'!F53</f>
        <v>301.76</v>
      </c>
      <c r="AA15" s="146" t="s">
        <v>1055</v>
      </c>
      <c r="AB15" s="148"/>
      <c r="AC15" s="132"/>
      <c r="AD15" s="132"/>
      <c r="AE15" s="149">
        <f>'2) Final Data'!F47</f>
        <v>815.07999999999993</v>
      </c>
      <c r="AF15" s="146" t="s">
        <v>1056</v>
      </c>
      <c r="AG15" s="132"/>
      <c r="AH15" s="132"/>
      <c r="AI15" s="132"/>
      <c r="AJ15" s="132"/>
      <c r="AL15" s="132"/>
      <c r="AM15" s="266"/>
      <c r="AN15" s="266"/>
      <c r="AO15" s="257"/>
      <c r="AP15" s="257"/>
      <c r="AQ15" s="265"/>
      <c r="AR15" s="132"/>
      <c r="AS15" s="132"/>
      <c r="AT15" s="132"/>
      <c r="AU15" s="132"/>
      <c r="AV15" s="132"/>
      <c r="AW15" s="132"/>
      <c r="AX15" s="132"/>
      <c r="AY15" s="132"/>
      <c r="AZ15" s="132"/>
      <c r="BA15" s="132"/>
      <c r="BB15" s="132"/>
      <c r="BD15" s="132"/>
      <c r="BE15" s="132"/>
      <c r="BF15" s="132"/>
      <c r="BG15" s="132"/>
      <c r="BH15" s="132"/>
      <c r="BI15" s="132"/>
      <c r="BJ15" s="132"/>
      <c r="BK15" s="132"/>
      <c r="BL15" s="132"/>
      <c r="BM15" s="132"/>
      <c r="BN15" s="132"/>
      <c r="BO15" s="132"/>
      <c r="BP15" s="132"/>
      <c r="BQ15" s="132"/>
      <c r="BR15" s="132"/>
      <c r="BS15" s="132"/>
      <c r="BT15" s="132"/>
      <c r="BV15" s="132"/>
      <c r="BW15" s="132"/>
      <c r="BX15" s="132"/>
      <c r="BY15" s="132"/>
      <c r="BZ15" s="132"/>
      <c r="CA15" s="132"/>
      <c r="CB15" s="132"/>
      <c r="CC15" s="132"/>
      <c r="CD15" s="132"/>
      <c r="CE15" s="132"/>
      <c r="CF15" s="132"/>
      <c r="CG15" s="132"/>
      <c r="CH15" s="132"/>
      <c r="CI15" s="132"/>
      <c r="CJ15" s="132"/>
      <c r="CK15" s="132"/>
      <c r="CL15" s="132"/>
      <c r="CM15" s="132"/>
      <c r="CN15" s="132"/>
      <c r="CO15" s="132"/>
    </row>
    <row r="16" spans="2:93" s="9" customFormat="1" ht="14.45" customHeight="1">
      <c r="B16" s="132"/>
      <c r="C16" s="132"/>
      <c r="D16" s="132"/>
      <c r="E16" s="132"/>
      <c r="F16" s="132"/>
      <c r="G16" s="132"/>
      <c r="H16" s="132"/>
      <c r="I16" s="132"/>
      <c r="J16" s="132"/>
      <c r="K16" s="132"/>
      <c r="L16" s="132"/>
      <c r="M16" s="132"/>
      <c r="N16" s="132"/>
      <c r="O16" s="132"/>
      <c r="P16" s="132"/>
      <c r="Q16" s="132"/>
      <c r="R16" s="132"/>
      <c r="T16" s="132"/>
      <c r="U16" s="263"/>
      <c r="V16" s="264"/>
      <c r="W16" s="257"/>
      <c r="X16" s="257"/>
      <c r="Y16" s="148"/>
      <c r="Z16" s="132"/>
      <c r="AA16" s="132"/>
      <c r="AB16" s="148"/>
      <c r="AC16" s="132"/>
      <c r="AD16" s="132"/>
      <c r="AE16" s="149">
        <f>'2) Final Data'!F46</f>
        <v>872.48</v>
      </c>
      <c r="AF16" s="146" t="s">
        <v>1057</v>
      </c>
      <c r="AG16" s="132"/>
      <c r="AH16" s="132"/>
      <c r="AI16" s="132"/>
      <c r="AJ16" s="132"/>
      <c r="AL16" s="132"/>
      <c r="AM16" s="266"/>
      <c r="AN16" s="266"/>
      <c r="AO16" s="257"/>
      <c r="AP16" s="257"/>
      <c r="AQ16" s="257"/>
      <c r="AR16" s="132"/>
      <c r="AS16" s="132"/>
      <c r="AT16" s="132"/>
      <c r="AU16" s="132"/>
      <c r="AV16" s="132"/>
      <c r="AW16" s="132"/>
      <c r="AX16" s="132"/>
      <c r="AY16" s="132"/>
      <c r="AZ16" s="132"/>
      <c r="BA16" s="132"/>
      <c r="BB16" s="132"/>
      <c r="BD16" s="132"/>
      <c r="BE16" s="132"/>
      <c r="BF16" s="132"/>
      <c r="BG16" s="132"/>
      <c r="BH16" s="132"/>
      <c r="BI16" s="132"/>
      <c r="BJ16" s="132"/>
      <c r="BK16" s="132"/>
      <c r="BL16" s="132"/>
      <c r="BM16" s="132"/>
      <c r="BN16" s="132"/>
      <c r="BO16" s="132"/>
      <c r="BP16" s="132"/>
      <c r="BQ16" s="132"/>
      <c r="BR16" s="132"/>
      <c r="BS16" s="132"/>
      <c r="BT16" s="132"/>
      <c r="BV16" s="132"/>
      <c r="BW16" s="132"/>
      <c r="BX16" s="132"/>
      <c r="BY16" s="132"/>
      <c r="BZ16" s="132"/>
      <c r="CA16" s="132"/>
      <c r="CB16" s="132"/>
      <c r="CC16" s="132"/>
      <c r="CD16" s="132"/>
      <c r="CE16" s="132"/>
      <c r="CF16" s="132"/>
      <c r="CG16" s="132"/>
      <c r="CH16" s="132"/>
      <c r="CI16" s="132"/>
      <c r="CJ16" s="132"/>
      <c r="CK16" s="132"/>
      <c r="CL16" s="132"/>
      <c r="CM16" s="132"/>
      <c r="CN16" s="132"/>
      <c r="CO16" s="132"/>
    </row>
    <row r="17" spans="2:93" s="9" customFormat="1" ht="14.45" customHeight="1">
      <c r="B17" s="132"/>
      <c r="C17" s="132"/>
      <c r="D17" s="132"/>
      <c r="E17" s="132"/>
      <c r="F17" s="132"/>
      <c r="G17" s="132"/>
      <c r="H17" s="132"/>
      <c r="I17" s="132"/>
      <c r="J17" s="132"/>
      <c r="K17" s="132"/>
      <c r="L17" s="132"/>
      <c r="M17" s="132"/>
      <c r="N17" s="132"/>
      <c r="O17" s="132"/>
      <c r="P17" s="132"/>
      <c r="Q17" s="132"/>
      <c r="R17" s="132"/>
      <c r="T17" s="132"/>
      <c r="U17" s="132"/>
      <c r="V17" s="132"/>
      <c r="W17" s="132"/>
      <c r="X17" s="132"/>
      <c r="Y17" s="132"/>
      <c r="Z17" s="132"/>
      <c r="AA17" s="132"/>
      <c r="AB17" s="132"/>
      <c r="AC17" s="132"/>
      <c r="AD17" s="132"/>
      <c r="AE17" s="132"/>
      <c r="AF17" s="132"/>
      <c r="AG17" s="132"/>
      <c r="AH17" s="132"/>
      <c r="AI17" s="132"/>
      <c r="AJ17" s="132"/>
      <c r="AL17" s="132"/>
      <c r="AM17" s="132"/>
      <c r="AN17" s="132"/>
      <c r="AO17" s="132"/>
      <c r="AP17" s="132"/>
      <c r="AQ17" s="257"/>
      <c r="AR17" s="132"/>
      <c r="AS17" s="132"/>
      <c r="AT17" s="132"/>
      <c r="AU17" s="132"/>
      <c r="AV17" s="132"/>
      <c r="AW17" s="132"/>
      <c r="AX17" s="132"/>
      <c r="AY17" s="132"/>
      <c r="AZ17" s="132"/>
      <c r="BA17" s="132"/>
      <c r="BB17" s="132"/>
      <c r="BD17" s="132"/>
      <c r="BE17" s="132"/>
      <c r="BF17" s="132"/>
      <c r="BG17" s="132"/>
      <c r="BH17" s="132"/>
      <c r="BI17" s="132"/>
      <c r="BJ17" s="132"/>
      <c r="BK17" s="132"/>
      <c r="BL17" s="132"/>
      <c r="BM17" s="132"/>
      <c r="BN17" s="132"/>
      <c r="BO17" s="132"/>
      <c r="BP17" s="132"/>
      <c r="BQ17" s="132"/>
      <c r="BR17" s="132"/>
      <c r="BS17" s="132"/>
      <c r="BT17" s="132"/>
      <c r="BV17" s="132"/>
      <c r="BW17" s="132"/>
      <c r="BX17" s="132"/>
      <c r="BY17" s="132"/>
      <c r="BZ17" s="132"/>
      <c r="CA17" s="132"/>
      <c r="CB17" s="132"/>
      <c r="CC17" s="132"/>
      <c r="CD17" s="132"/>
      <c r="CE17" s="132"/>
      <c r="CF17" s="132"/>
      <c r="CG17" s="132"/>
      <c r="CH17" s="132"/>
      <c r="CI17" s="132"/>
      <c r="CJ17" s="132"/>
      <c r="CK17" s="132"/>
      <c r="CL17" s="132"/>
      <c r="CM17" s="132"/>
      <c r="CN17" s="132"/>
      <c r="CO17" s="132"/>
    </row>
    <row r="18" spans="2:93" s="9" customFormat="1" ht="15">
      <c r="B18" s="132"/>
      <c r="C18" s="132"/>
      <c r="D18" s="132"/>
      <c r="E18" s="132"/>
      <c r="F18" s="132"/>
      <c r="G18" s="132"/>
      <c r="H18" s="132"/>
      <c r="I18" s="132"/>
      <c r="J18" s="132"/>
      <c r="K18" s="132"/>
      <c r="L18" s="132"/>
      <c r="M18" s="132"/>
      <c r="N18" s="132"/>
      <c r="O18" s="132"/>
      <c r="P18" s="132"/>
      <c r="Q18" s="132"/>
      <c r="R18" s="132"/>
      <c r="T18" s="132"/>
      <c r="U18" s="132"/>
      <c r="V18" s="132"/>
      <c r="W18" s="132"/>
      <c r="X18" s="132"/>
      <c r="Y18" s="132"/>
      <c r="Z18" s="132"/>
      <c r="AA18" s="132"/>
      <c r="AB18" s="132"/>
      <c r="AC18" s="132"/>
      <c r="AD18" s="132"/>
      <c r="AE18" s="132"/>
      <c r="AF18" s="132"/>
      <c r="AG18" s="132"/>
      <c r="AH18" s="132"/>
      <c r="AI18" s="132"/>
      <c r="AJ18" s="132"/>
      <c r="AL18" s="132"/>
      <c r="AM18" s="132"/>
      <c r="AN18" s="132"/>
      <c r="AO18" s="132"/>
      <c r="AP18" s="132"/>
      <c r="AQ18" s="132"/>
      <c r="AR18" s="132"/>
      <c r="AS18" s="132"/>
      <c r="AT18" s="132"/>
      <c r="AU18" s="132"/>
      <c r="AV18" s="132"/>
      <c r="AW18" s="132"/>
      <c r="AX18" s="132"/>
      <c r="AY18" s="132"/>
      <c r="AZ18" s="132"/>
      <c r="BA18" s="132"/>
      <c r="BB18" s="132"/>
      <c r="BD18" s="132"/>
      <c r="BE18" s="132"/>
      <c r="BF18" s="132"/>
      <c r="BG18" s="132"/>
      <c r="BH18" s="132"/>
      <c r="BI18" s="132"/>
      <c r="BJ18" s="132"/>
      <c r="BK18" s="132"/>
      <c r="BL18" s="132"/>
      <c r="BM18" s="132"/>
      <c r="BN18" s="132"/>
      <c r="BO18" s="132"/>
      <c r="BP18" s="132"/>
      <c r="BQ18" s="132"/>
      <c r="BR18" s="132"/>
      <c r="BS18" s="132"/>
      <c r="BT18" s="132"/>
      <c r="BV18" s="132"/>
      <c r="BW18" s="132"/>
      <c r="BX18" s="132"/>
      <c r="BY18" s="132"/>
      <c r="BZ18" s="132"/>
      <c r="CA18" s="132"/>
      <c r="CB18" s="132"/>
      <c r="CC18" s="132"/>
      <c r="CD18" s="132"/>
      <c r="CE18" s="132"/>
      <c r="CF18" s="132"/>
      <c r="CG18" s="132"/>
      <c r="CH18" s="132"/>
      <c r="CI18" s="132"/>
      <c r="CJ18" s="132"/>
      <c r="CK18" s="132"/>
      <c r="CL18" s="132"/>
      <c r="CM18" s="132"/>
      <c r="CN18" s="132"/>
      <c r="CO18" s="132"/>
    </row>
    <row r="19" spans="2:93" s="9" customFormat="1" ht="15">
      <c r="B19" s="132"/>
      <c r="C19" s="132"/>
      <c r="D19" s="132"/>
      <c r="E19" s="132"/>
      <c r="F19" s="132"/>
      <c r="G19" s="132"/>
      <c r="H19" s="132"/>
      <c r="I19" s="132"/>
      <c r="J19" s="132"/>
      <c r="K19" s="132"/>
      <c r="L19" s="132"/>
      <c r="M19" s="132"/>
      <c r="N19" s="132"/>
      <c r="O19" s="132"/>
      <c r="P19" s="132"/>
      <c r="Q19" s="132"/>
      <c r="R19" s="132"/>
      <c r="T19" s="132"/>
      <c r="U19" s="141" t="s">
        <v>1058</v>
      </c>
      <c r="V19" s="150"/>
      <c r="W19" s="150"/>
      <c r="X19" s="150"/>
      <c r="Y19" s="150"/>
      <c r="Z19" s="150"/>
      <c r="AA19" s="141" t="s">
        <v>1059</v>
      </c>
      <c r="AB19" s="140"/>
      <c r="AC19" s="140"/>
      <c r="AD19" s="132"/>
      <c r="AE19" s="132"/>
      <c r="AF19" s="132"/>
      <c r="AG19" s="132"/>
      <c r="AH19" s="132"/>
      <c r="AI19" s="132"/>
      <c r="AJ19" s="132"/>
      <c r="AL19" s="132"/>
      <c r="AM19" s="141" t="s">
        <v>1060</v>
      </c>
      <c r="AN19" s="132"/>
      <c r="AO19" s="132"/>
      <c r="AP19" s="132"/>
      <c r="AQ19" s="132"/>
      <c r="AR19" s="132"/>
      <c r="AS19" s="132"/>
      <c r="AT19" s="132"/>
      <c r="AU19" s="132"/>
      <c r="AV19" s="132"/>
      <c r="AW19" s="132"/>
      <c r="AX19" s="132"/>
      <c r="AY19" s="132"/>
      <c r="AZ19" s="132"/>
      <c r="BA19" s="132"/>
      <c r="BB19" s="132"/>
      <c r="BD19" s="132"/>
      <c r="BE19" s="132"/>
      <c r="BF19" s="132"/>
      <c r="BG19" s="132"/>
      <c r="BH19" s="132"/>
      <c r="BI19" s="132"/>
      <c r="BJ19" s="132"/>
      <c r="BK19" s="132"/>
      <c r="BL19" s="132"/>
      <c r="BM19" s="132"/>
      <c r="BN19" s="132"/>
      <c r="BO19" s="132"/>
      <c r="BP19" s="132"/>
      <c r="BQ19" s="132"/>
      <c r="BR19" s="132"/>
      <c r="BS19" s="132"/>
      <c r="BT19" s="132"/>
      <c r="BV19" s="132"/>
      <c r="BW19" s="132"/>
      <c r="BX19" s="132"/>
      <c r="BY19" s="132"/>
      <c r="BZ19" s="132"/>
      <c r="CA19" s="132"/>
      <c r="CB19" s="132"/>
      <c r="CC19" s="132"/>
      <c r="CD19" s="132"/>
      <c r="CE19" s="132"/>
      <c r="CF19" s="132"/>
      <c r="CG19" s="132"/>
      <c r="CH19" s="132"/>
      <c r="CI19" s="132"/>
      <c r="CJ19" s="132"/>
      <c r="CK19" s="132"/>
      <c r="CL19" s="132"/>
      <c r="CM19" s="132"/>
      <c r="CN19" s="132"/>
      <c r="CO19" s="132"/>
    </row>
    <row r="20" spans="2:93" s="9" customFormat="1" ht="15">
      <c r="B20" s="132"/>
      <c r="C20" s="132"/>
      <c r="D20" s="132"/>
      <c r="E20" s="132"/>
      <c r="F20" s="132"/>
      <c r="G20" s="132"/>
      <c r="H20" s="132"/>
      <c r="I20" s="132"/>
      <c r="J20" s="132"/>
      <c r="K20" s="132"/>
      <c r="L20" s="132"/>
      <c r="M20" s="132"/>
      <c r="N20" s="132"/>
      <c r="O20" s="132"/>
      <c r="P20" s="132"/>
      <c r="Q20" s="132"/>
      <c r="R20" s="132"/>
      <c r="T20" s="132"/>
      <c r="U20" s="132"/>
      <c r="V20" s="132"/>
      <c r="W20" s="132"/>
      <c r="X20" s="132"/>
      <c r="Y20" s="132"/>
      <c r="Z20" s="132"/>
      <c r="AA20" s="267" t="s">
        <v>1061</v>
      </c>
      <c r="AB20" s="268"/>
      <c r="AC20" s="268"/>
      <c r="AD20" s="268"/>
      <c r="AE20" s="268"/>
      <c r="AF20" s="268"/>
      <c r="AG20" s="268"/>
      <c r="AH20" s="268"/>
      <c r="AI20" s="269"/>
      <c r="AJ20" s="132"/>
      <c r="AL20" s="132"/>
      <c r="AM20" s="143" t="s">
        <v>1062</v>
      </c>
      <c r="AN20" s="132"/>
      <c r="AO20" s="132"/>
      <c r="AP20" s="132"/>
      <c r="AQ20" s="132"/>
      <c r="AR20" s="132"/>
      <c r="AS20" s="132"/>
      <c r="AT20" s="132"/>
      <c r="AU20" s="132"/>
      <c r="AV20" s="132"/>
      <c r="AW20" s="132"/>
      <c r="AX20" s="132"/>
      <c r="AY20" s="132"/>
      <c r="AZ20" s="132"/>
      <c r="BA20" s="132"/>
      <c r="BB20" s="132"/>
      <c r="BD20" s="132"/>
      <c r="BE20" s="132"/>
      <c r="BF20" s="132"/>
      <c r="BG20" s="132"/>
      <c r="BH20" s="132"/>
      <c r="BI20" s="132"/>
      <c r="BJ20" s="132"/>
      <c r="BK20" s="132"/>
      <c r="BL20" s="132"/>
      <c r="BM20" s="132"/>
      <c r="BN20" s="132"/>
      <c r="BO20" s="132"/>
      <c r="BP20" s="132"/>
      <c r="BQ20" s="132"/>
      <c r="BR20" s="132"/>
      <c r="BS20" s="132"/>
      <c r="BT20" s="132"/>
      <c r="BV20" s="132"/>
      <c r="BW20" s="132"/>
      <c r="BX20" s="132"/>
      <c r="BY20" s="132"/>
      <c r="BZ20" s="132"/>
      <c r="CA20" s="132"/>
      <c r="CB20" s="132"/>
      <c r="CC20" s="132"/>
      <c r="CD20" s="132"/>
      <c r="CE20" s="132"/>
      <c r="CF20" s="132"/>
      <c r="CG20" s="132"/>
      <c r="CH20" s="132"/>
      <c r="CI20" s="132"/>
      <c r="CJ20" s="132"/>
      <c r="CK20" s="132"/>
      <c r="CL20" s="132"/>
      <c r="CM20" s="132"/>
      <c r="CN20" s="132"/>
      <c r="CO20" s="132"/>
    </row>
    <row r="21" spans="2:93" s="9" customFormat="1" ht="14.45" customHeight="1">
      <c r="B21" s="132"/>
      <c r="C21" s="132"/>
      <c r="D21" s="132"/>
      <c r="E21" s="132"/>
      <c r="F21" s="132"/>
      <c r="G21" s="132"/>
      <c r="H21" s="132"/>
      <c r="I21" s="132"/>
      <c r="J21" s="132"/>
      <c r="K21" s="132"/>
      <c r="L21" s="132"/>
      <c r="M21" s="132"/>
      <c r="N21" s="132"/>
      <c r="O21" s="132"/>
      <c r="P21" s="132"/>
      <c r="Q21" s="132"/>
      <c r="R21" s="132"/>
      <c r="T21" s="132"/>
      <c r="U21" s="151"/>
      <c r="V21" s="132"/>
      <c r="W21" s="132"/>
      <c r="X21" s="132"/>
      <c r="Y21" s="132"/>
      <c r="Z21" s="132"/>
      <c r="AA21" s="270"/>
      <c r="AB21" s="271"/>
      <c r="AC21" s="271"/>
      <c r="AD21" s="271"/>
      <c r="AE21" s="271"/>
      <c r="AF21" s="271"/>
      <c r="AG21" s="271"/>
      <c r="AH21" s="271"/>
      <c r="AI21" s="272"/>
      <c r="AJ21" s="132"/>
      <c r="AL21" s="132"/>
      <c r="AM21" s="276">
        <f>'2) Final Data'!D113</f>
        <v>4609.5390000000007</v>
      </c>
      <c r="AN21" s="276"/>
      <c r="AO21" s="132"/>
      <c r="AP21" s="146"/>
      <c r="AQ21" s="146"/>
      <c r="AR21" s="132"/>
      <c r="AS21" s="132"/>
      <c r="AT21" s="132"/>
      <c r="AU21" s="132"/>
      <c r="AV21" s="132"/>
      <c r="AW21" s="132"/>
      <c r="AX21" s="132"/>
      <c r="AY21" s="132"/>
      <c r="AZ21" s="132"/>
      <c r="BA21" s="132"/>
      <c r="BB21" s="132"/>
      <c r="BD21" s="132"/>
      <c r="BE21" s="132"/>
      <c r="BF21" s="132"/>
      <c r="BG21" s="132"/>
      <c r="BH21" s="132"/>
      <c r="BI21" s="132"/>
      <c r="BJ21" s="132"/>
      <c r="BK21" s="132"/>
      <c r="BL21" s="132"/>
      <c r="BM21" s="132"/>
      <c r="BN21" s="132"/>
      <c r="BO21" s="132"/>
      <c r="BP21" s="132"/>
      <c r="BQ21" s="132"/>
      <c r="BR21" s="132"/>
      <c r="BS21" s="132"/>
      <c r="BT21" s="132"/>
      <c r="BV21" s="132"/>
      <c r="BW21" s="132"/>
      <c r="BX21" s="132"/>
      <c r="BY21" s="132"/>
      <c r="BZ21" s="132"/>
      <c r="CA21" s="132"/>
      <c r="CB21" s="132"/>
      <c r="CC21" s="132"/>
      <c r="CD21" s="132"/>
      <c r="CE21" s="132"/>
      <c r="CF21" s="132"/>
      <c r="CG21" s="132"/>
      <c r="CH21" s="132"/>
      <c r="CI21" s="132"/>
      <c r="CJ21" s="132"/>
      <c r="CK21" s="132"/>
      <c r="CL21" s="132"/>
      <c r="CM21" s="132"/>
      <c r="CN21" s="132"/>
      <c r="CO21" s="132"/>
    </row>
    <row r="22" spans="2:93" s="9" customFormat="1" ht="14.45" customHeight="1">
      <c r="B22" s="132"/>
      <c r="C22" s="132"/>
      <c r="D22" s="132"/>
      <c r="E22" s="132"/>
      <c r="F22" s="132"/>
      <c r="G22" s="132"/>
      <c r="H22" s="132"/>
      <c r="I22" s="132"/>
      <c r="J22" s="132"/>
      <c r="K22" s="132"/>
      <c r="L22" s="132"/>
      <c r="M22" s="132"/>
      <c r="N22" s="132"/>
      <c r="O22" s="132"/>
      <c r="P22" s="132"/>
      <c r="Q22" s="132"/>
      <c r="R22" s="132"/>
      <c r="T22" s="132"/>
      <c r="U22" s="151"/>
      <c r="V22" s="132"/>
      <c r="W22" s="132"/>
      <c r="X22" s="132"/>
      <c r="Y22" s="132"/>
      <c r="Z22" s="132"/>
      <c r="AA22" s="270"/>
      <c r="AB22" s="271"/>
      <c r="AC22" s="271"/>
      <c r="AD22" s="271"/>
      <c r="AE22" s="271"/>
      <c r="AF22" s="271"/>
      <c r="AG22" s="271"/>
      <c r="AH22" s="271"/>
      <c r="AI22" s="272"/>
      <c r="AJ22" s="132"/>
      <c r="AL22" s="132"/>
      <c r="AM22" s="276"/>
      <c r="AN22" s="276"/>
      <c r="AO22" s="146" t="s">
        <v>1063</v>
      </c>
      <c r="AP22" s="146"/>
      <c r="AQ22" s="146"/>
      <c r="AR22" s="132"/>
      <c r="AS22" s="132"/>
      <c r="AT22" s="132"/>
      <c r="AU22" s="132"/>
      <c r="AV22" s="132"/>
      <c r="AW22" s="132"/>
      <c r="AX22" s="132"/>
      <c r="AY22" s="132"/>
      <c r="AZ22" s="132"/>
      <c r="BA22" s="132"/>
      <c r="BB22" s="132"/>
      <c r="BD22" s="132"/>
      <c r="BE22" s="132"/>
      <c r="BF22" s="132"/>
      <c r="BG22" s="132"/>
      <c r="BH22" s="132"/>
      <c r="BI22" s="132"/>
      <c r="BJ22" s="132"/>
      <c r="BK22" s="132"/>
      <c r="BL22" s="132"/>
      <c r="BM22" s="132"/>
      <c r="BN22" s="132"/>
      <c r="BO22" s="132"/>
      <c r="BP22" s="132"/>
      <c r="BQ22" s="132"/>
      <c r="BR22" s="132"/>
      <c r="BS22" s="132"/>
      <c r="BT22" s="132"/>
      <c r="BV22" s="132"/>
      <c r="BW22" s="132"/>
      <c r="BX22" s="132"/>
      <c r="BY22" s="132"/>
      <c r="BZ22" s="132"/>
      <c r="CA22" s="132"/>
      <c r="CB22" s="132"/>
      <c r="CC22" s="132"/>
      <c r="CD22" s="132"/>
      <c r="CE22" s="132"/>
      <c r="CF22" s="132"/>
      <c r="CG22" s="132"/>
      <c r="CH22" s="132"/>
      <c r="CI22" s="132"/>
      <c r="CJ22" s="132"/>
      <c r="CK22" s="132"/>
      <c r="CL22" s="132"/>
      <c r="CM22" s="132"/>
      <c r="CN22" s="132"/>
      <c r="CO22" s="132"/>
    </row>
    <row r="23" spans="2:93" s="9" customFormat="1" ht="14.45" customHeight="1">
      <c r="B23" s="132"/>
      <c r="C23" s="132"/>
      <c r="D23" s="132"/>
      <c r="E23" s="132"/>
      <c r="F23" s="132"/>
      <c r="G23" s="132"/>
      <c r="H23" s="132"/>
      <c r="I23" s="132"/>
      <c r="J23" s="132"/>
      <c r="K23" s="132"/>
      <c r="L23" s="132"/>
      <c r="M23" s="132"/>
      <c r="N23" s="132"/>
      <c r="O23" s="132"/>
      <c r="P23" s="132"/>
      <c r="Q23" s="132"/>
      <c r="R23" s="132"/>
      <c r="T23" s="132"/>
      <c r="U23" s="151"/>
      <c r="V23" s="132"/>
      <c r="W23" s="132"/>
      <c r="X23" s="132"/>
      <c r="Y23" s="132"/>
      <c r="Z23" s="132"/>
      <c r="AA23" s="270"/>
      <c r="AB23" s="271"/>
      <c r="AC23" s="271"/>
      <c r="AD23" s="271"/>
      <c r="AE23" s="271"/>
      <c r="AF23" s="271"/>
      <c r="AG23" s="271"/>
      <c r="AH23" s="271"/>
      <c r="AI23" s="272"/>
      <c r="AJ23" s="132"/>
      <c r="AL23" s="132"/>
      <c r="AM23" s="276"/>
      <c r="AN23" s="276"/>
      <c r="AO23" s="146"/>
      <c r="AP23" s="146"/>
      <c r="AQ23" s="146"/>
      <c r="AR23" s="132"/>
      <c r="AS23" s="132"/>
      <c r="AT23" s="132"/>
      <c r="AU23" s="132"/>
      <c r="AV23" s="132"/>
      <c r="AW23" s="132"/>
      <c r="AX23" s="132"/>
      <c r="AY23" s="132"/>
      <c r="AZ23" s="132"/>
      <c r="BA23" s="132"/>
      <c r="BB23" s="132"/>
      <c r="BD23" s="132"/>
      <c r="BE23" s="132"/>
      <c r="BF23" s="132"/>
      <c r="BG23" s="132"/>
      <c r="BH23" s="132"/>
      <c r="BI23" s="132"/>
      <c r="BJ23" s="132"/>
      <c r="BK23" s="132"/>
      <c r="BL23" s="132"/>
      <c r="BM23" s="132"/>
      <c r="BN23" s="132"/>
      <c r="BO23" s="132"/>
      <c r="BP23" s="132"/>
      <c r="BQ23" s="132"/>
      <c r="BR23" s="132"/>
      <c r="BS23" s="132"/>
      <c r="BT23" s="132"/>
      <c r="BV23" s="132"/>
      <c r="BW23" s="132"/>
      <c r="BX23" s="132"/>
      <c r="BY23" s="132"/>
      <c r="BZ23" s="132"/>
      <c r="CA23" s="132"/>
      <c r="CB23" s="132"/>
      <c r="CC23" s="132"/>
      <c r="CD23" s="132"/>
      <c r="CE23" s="132"/>
      <c r="CF23" s="132"/>
      <c r="CG23" s="132"/>
      <c r="CH23" s="132"/>
      <c r="CI23" s="132"/>
      <c r="CJ23" s="132"/>
      <c r="CK23" s="132"/>
      <c r="CL23" s="132"/>
      <c r="CM23" s="132"/>
      <c r="CN23" s="132"/>
      <c r="CO23" s="132"/>
    </row>
    <row r="24" spans="2:93" s="9" customFormat="1" ht="14.45" customHeight="1">
      <c r="B24" s="132"/>
      <c r="C24" s="132"/>
      <c r="D24" s="132"/>
      <c r="E24" s="132"/>
      <c r="F24" s="132"/>
      <c r="G24" s="132"/>
      <c r="H24" s="132"/>
      <c r="I24" s="132"/>
      <c r="J24" s="132"/>
      <c r="K24" s="132"/>
      <c r="L24" s="132"/>
      <c r="M24" s="132"/>
      <c r="N24" s="132"/>
      <c r="O24" s="132"/>
      <c r="P24" s="132"/>
      <c r="Q24" s="132"/>
      <c r="R24" s="132"/>
      <c r="T24" s="132"/>
      <c r="U24" s="151"/>
      <c r="V24" s="132"/>
      <c r="W24" s="132"/>
      <c r="X24" s="132"/>
      <c r="Y24" s="132"/>
      <c r="Z24" s="132"/>
      <c r="AA24" s="270"/>
      <c r="AB24" s="271"/>
      <c r="AC24" s="271"/>
      <c r="AD24" s="271"/>
      <c r="AE24" s="271"/>
      <c r="AF24" s="271"/>
      <c r="AG24" s="271"/>
      <c r="AH24" s="271"/>
      <c r="AI24" s="272"/>
      <c r="AJ24" s="132"/>
      <c r="AL24" s="132"/>
      <c r="AM24" s="132"/>
      <c r="AN24" s="132"/>
      <c r="AO24" s="132"/>
      <c r="AP24" s="132"/>
      <c r="AQ24" s="132"/>
      <c r="AR24" s="132"/>
      <c r="AS24" s="132"/>
      <c r="AT24" s="132"/>
      <c r="AU24" s="132"/>
      <c r="AV24" s="132"/>
      <c r="AW24" s="132"/>
      <c r="AX24" s="132"/>
      <c r="AY24" s="132"/>
      <c r="AZ24" s="132"/>
      <c r="BA24" s="132"/>
      <c r="BB24" s="132"/>
      <c r="BD24" s="132"/>
      <c r="BE24" s="132"/>
      <c r="BF24" s="132"/>
      <c r="BG24" s="132"/>
      <c r="BH24" s="132"/>
      <c r="BI24" s="132"/>
      <c r="BJ24" s="132"/>
      <c r="BK24" s="132"/>
      <c r="BL24" s="132"/>
      <c r="BM24" s="132"/>
      <c r="BN24" s="132"/>
      <c r="BO24" s="132"/>
      <c r="BP24" s="132"/>
      <c r="BQ24" s="132"/>
      <c r="BR24" s="132"/>
      <c r="BS24" s="132"/>
      <c r="BT24" s="132"/>
      <c r="BV24" s="132"/>
      <c r="BW24" s="132"/>
      <c r="BX24" s="132"/>
      <c r="BY24" s="132"/>
      <c r="BZ24" s="132"/>
      <c r="CA24" s="132"/>
      <c r="CB24" s="132"/>
      <c r="CC24" s="132"/>
      <c r="CD24" s="132"/>
      <c r="CE24" s="132"/>
      <c r="CF24" s="132"/>
      <c r="CG24" s="132"/>
      <c r="CH24" s="132"/>
      <c r="CI24" s="132"/>
      <c r="CJ24" s="132"/>
      <c r="CK24" s="132"/>
      <c r="CL24" s="132"/>
      <c r="CM24" s="132"/>
      <c r="CN24" s="132"/>
      <c r="CO24" s="132"/>
    </row>
    <row r="25" spans="2:93" s="9" customFormat="1" ht="15">
      <c r="B25" s="132"/>
      <c r="C25" s="132"/>
      <c r="D25" s="132"/>
      <c r="E25" s="132"/>
      <c r="F25" s="132"/>
      <c r="G25" s="132"/>
      <c r="H25" s="132"/>
      <c r="I25" s="132"/>
      <c r="J25" s="132"/>
      <c r="K25" s="132"/>
      <c r="L25" s="132"/>
      <c r="M25" s="132"/>
      <c r="N25" s="132"/>
      <c r="O25" s="132"/>
      <c r="P25" s="132"/>
      <c r="Q25" s="132"/>
      <c r="R25" s="132"/>
      <c r="T25" s="132"/>
      <c r="U25" s="151"/>
      <c r="V25" s="132"/>
      <c r="W25" s="132"/>
      <c r="X25" s="132"/>
      <c r="Y25" s="132"/>
      <c r="Z25" s="132"/>
      <c r="AA25" s="270"/>
      <c r="AB25" s="271"/>
      <c r="AC25" s="271"/>
      <c r="AD25" s="271"/>
      <c r="AE25" s="271"/>
      <c r="AF25" s="271"/>
      <c r="AG25" s="271"/>
      <c r="AH25" s="271"/>
      <c r="AI25" s="272"/>
      <c r="AJ25" s="132"/>
      <c r="AL25" s="132"/>
      <c r="AM25" s="132"/>
      <c r="AN25" s="132"/>
      <c r="AO25" s="132"/>
      <c r="AP25" s="132"/>
      <c r="AQ25" s="132"/>
      <c r="AR25" s="132"/>
      <c r="AS25" s="132"/>
      <c r="AT25" s="132"/>
      <c r="AU25" s="132"/>
      <c r="AV25" s="132"/>
      <c r="AW25" s="132"/>
      <c r="AX25" s="132"/>
      <c r="AY25" s="132"/>
      <c r="AZ25" s="132"/>
      <c r="BA25" s="132"/>
      <c r="BB25" s="132"/>
      <c r="BD25" s="132"/>
      <c r="BE25" s="132"/>
      <c r="BF25" s="132"/>
      <c r="BG25" s="132"/>
      <c r="BH25" s="132"/>
      <c r="BI25" s="132"/>
      <c r="BJ25" s="132"/>
      <c r="BK25" s="132"/>
      <c r="BL25" s="132"/>
      <c r="BM25" s="132"/>
      <c r="BN25" s="132"/>
      <c r="BO25" s="132"/>
      <c r="BP25" s="132"/>
      <c r="BQ25" s="132"/>
      <c r="BR25" s="132"/>
      <c r="BS25" s="132"/>
      <c r="BT25" s="132"/>
      <c r="BV25" s="132"/>
      <c r="BW25" s="132"/>
      <c r="BX25" s="132"/>
      <c r="BY25" s="132"/>
      <c r="BZ25" s="132"/>
      <c r="CA25" s="132"/>
      <c r="CB25" s="132"/>
      <c r="CC25" s="132"/>
      <c r="CD25" s="132"/>
      <c r="CE25" s="132"/>
      <c r="CF25" s="132"/>
      <c r="CG25" s="132"/>
      <c r="CH25" s="132"/>
      <c r="CI25" s="132"/>
      <c r="CJ25" s="132"/>
      <c r="CK25" s="132"/>
      <c r="CL25" s="132"/>
      <c r="CM25" s="132"/>
      <c r="CN25" s="132"/>
      <c r="CO25" s="132"/>
    </row>
    <row r="26" spans="2:93" s="9" customFormat="1" ht="15">
      <c r="B26" s="132"/>
      <c r="C26" s="132"/>
      <c r="D26" s="132"/>
      <c r="E26" s="132"/>
      <c r="F26" s="132"/>
      <c r="G26" s="132"/>
      <c r="H26" s="132"/>
      <c r="I26" s="132"/>
      <c r="J26" s="132"/>
      <c r="K26" s="132"/>
      <c r="L26" s="132"/>
      <c r="M26" s="132"/>
      <c r="N26" s="132"/>
      <c r="O26" s="132"/>
      <c r="P26" s="132"/>
      <c r="Q26" s="132"/>
      <c r="R26" s="132"/>
      <c r="T26" s="132"/>
      <c r="U26" s="132"/>
      <c r="V26" s="132"/>
      <c r="W26" s="132"/>
      <c r="X26" s="132"/>
      <c r="Y26" s="132"/>
      <c r="Z26" s="132"/>
      <c r="AA26" s="270"/>
      <c r="AB26" s="271"/>
      <c r="AC26" s="271"/>
      <c r="AD26" s="271"/>
      <c r="AE26" s="271"/>
      <c r="AF26" s="271"/>
      <c r="AG26" s="271"/>
      <c r="AH26" s="271"/>
      <c r="AI26" s="272"/>
      <c r="AJ26" s="132"/>
      <c r="AL26" s="132"/>
      <c r="AM26" s="141" t="s">
        <v>1064</v>
      </c>
      <c r="AN26" s="132"/>
      <c r="AO26" s="132"/>
      <c r="AP26" s="132"/>
      <c r="AQ26" s="132"/>
      <c r="AR26" s="132"/>
      <c r="AS26" s="132"/>
      <c r="AT26" s="132"/>
      <c r="AU26" s="132"/>
      <c r="AV26" s="132"/>
      <c r="AW26" s="132"/>
      <c r="AX26" s="132"/>
      <c r="AY26" s="132"/>
      <c r="AZ26" s="132"/>
      <c r="BA26" s="132"/>
      <c r="BB26" s="132"/>
      <c r="BD26" s="132"/>
      <c r="BE26" s="132"/>
      <c r="BF26" s="132"/>
      <c r="BG26" s="132"/>
      <c r="BH26" s="132"/>
      <c r="BI26" s="132"/>
      <c r="BJ26" s="132"/>
      <c r="BK26" s="132"/>
      <c r="BL26" s="132"/>
      <c r="BM26" s="132"/>
      <c r="BN26" s="132"/>
      <c r="BO26" s="132"/>
      <c r="BP26" s="132"/>
      <c r="BQ26" s="132"/>
      <c r="BR26" s="132"/>
      <c r="BS26" s="132"/>
      <c r="BT26" s="132"/>
      <c r="BV26" s="132"/>
      <c r="BW26" s="132"/>
      <c r="BX26" s="132"/>
      <c r="BY26" s="132"/>
      <c r="BZ26" s="132"/>
      <c r="CA26" s="132"/>
      <c r="CB26" s="132"/>
      <c r="CC26" s="132"/>
      <c r="CD26" s="132"/>
      <c r="CE26" s="132"/>
      <c r="CF26" s="132"/>
      <c r="CG26" s="132"/>
      <c r="CH26" s="132"/>
      <c r="CI26" s="132"/>
      <c r="CJ26" s="132"/>
      <c r="CK26" s="132"/>
      <c r="CL26" s="132"/>
      <c r="CM26" s="132"/>
      <c r="CN26" s="132"/>
      <c r="CO26" s="132"/>
    </row>
    <row r="27" spans="2:93" s="9" customFormat="1" ht="15">
      <c r="B27" s="132"/>
      <c r="C27" s="132"/>
      <c r="D27" s="132"/>
      <c r="E27" s="132"/>
      <c r="F27" s="132"/>
      <c r="G27" s="132"/>
      <c r="H27" s="132"/>
      <c r="I27" s="132"/>
      <c r="J27" s="132"/>
      <c r="K27" s="132"/>
      <c r="L27" s="132"/>
      <c r="M27" s="132"/>
      <c r="N27" s="132"/>
      <c r="O27" s="132"/>
      <c r="P27" s="132"/>
      <c r="Q27" s="132"/>
      <c r="R27" s="132"/>
      <c r="T27" s="132"/>
      <c r="U27" s="132"/>
      <c r="V27" s="132"/>
      <c r="W27" s="132"/>
      <c r="X27" s="132"/>
      <c r="Y27" s="132"/>
      <c r="Z27" s="132"/>
      <c r="AA27" s="270"/>
      <c r="AB27" s="271"/>
      <c r="AC27" s="271"/>
      <c r="AD27" s="271"/>
      <c r="AE27" s="271"/>
      <c r="AF27" s="271"/>
      <c r="AG27" s="271"/>
      <c r="AH27" s="271"/>
      <c r="AI27" s="272"/>
      <c r="AJ27" s="132"/>
      <c r="AL27" s="132"/>
      <c r="AM27" s="140"/>
      <c r="AN27" s="152" t="s">
        <v>1065</v>
      </c>
      <c r="AO27" s="153">
        <v>4</v>
      </c>
      <c r="AP27" s="132"/>
      <c r="AQ27" s="132"/>
      <c r="AR27" s="132"/>
      <c r="AS27" s="132"/>
      <c r="AT27" s="132"/>
      <c r="AU27" s="132"/>
      <c r="AV27" s="132"/>
      <c r="AW27" s="132"/>
      <c r="AX27" s="132"/>
      <c r="AY27" s="132"/>
      <c r="AZ27" s="132"/>
      <c r="BA27" s="132"/>
      <c r="BB27" s="132"/>
      <c r="BD27" s="132"/>
      <c r="BE27" s="132"/>
      <c r="BF27" s="132"/>
      <c r="BG27" s="132"/>
      <c r="BH27" s="132"/>
      <c r="BI27" s="132"/>
      <c r="BJ27" s="132"/>
      <c r="BK27" s="132"/>
      <c r="BL27" s="132"/>
      <c r="BM27" s="132"/>
      <c r="BN27" s="132"/>
      <c r="BO27" s="132"/>
      <c r="BP27" s="132"/>
      <c r="BQ27" s="132"/>
      <c r="BR27" s="132"/>
      <c r="BS27" s="132"/>
      <c r="BT27" s="132"/>
      <c r="BV27" s="132"/>
      <c r="BW27" s="132"/>
      <c r="BX27" s="132"/>
      <c r="BY27" s="132"/>
      <c r="BZ27" s="132"/>
      <c r="CA27" s="132"/>
      <c r="CB27" s="132"/>
      <c r="CC27" s="132"/>
      <c r="CD27" s="132"/>
      <c r="CE27" s="132"/>
      <c r="CF27" s="132"/>
      <c r="CG27" s="132"/>
      <c r="CH27" s="132"/>
      <c r="CI27" s="132"/>
      <c r="CJ27" s="132"/>
      <c r="CK27" s="132"/>
      <c r="CL27" s="132"/>
      <c r="CM27" s="132"/>
      <c r="CN27" s="132"/>
      <c r="CO27" s="132"/>
    </row>
    <row r="28" spans="2:93" s="9" customFormat="1" ht="15">
      <c r="B28" s="132"/>
      <c r="C28" s="132"/>
      <c r="D28" s="132"/>
      <c r="E28" s="132"/>
      <c r="F28" s="132"/>
      <c r="G28" s="132"/>
      <c r="H28" s="132"/>
      <c r="I28" s="132"/>
      <c r="J28" s="132"/>
      <c r="K28" s="132"/>
      <c r="L28" s="132"/>
      <c r="M28" s="132"/>
      <c r="N28" s="132"/>
      <c r="O28" s="132"/>
      <c r="P28" s="132"/>
      <c r="Q28" s="132"/>
      <c r="R28" s="132"/>
      <c r="T28" s="132"/>
      <c r="U28" s="132"/>
      <c r="V28" s="132"/>
      <c r="W28" s="132"/>
      <c r="X28" s="132"/>
      <c r="Y28" s="132"/>
      <c r="Z28" s="132"/>
      <c r="AA28" s="270"/>
      <c r="AB28" s="271"/>
      <c r="AC28" s="271"/>
      <c r="AD28" s="271"/>
      <c r="AE28" s="271"/>
      <c r="AF28" s="271"/>
      <c r="AG28" s="271"/>
      <c r="AH28" s="271"/>
      <c r="AI28" s="272"/>
      <c r="AJ28" s="132"/>
      <c r="AL28" s="132"/>
      <c r="AM28" s="140"/>
      <c r="AN28" s="152" t="s">
        <v>1066</v>
      </c>
      <c r="AO28" s="153">
        <v>2</v>
      </c>
      <c r="AP28" s="132"/>
      <c r="AQ28" s="132"/>
      <c r="AR28" s="132"/>
      <c r="AS28" s="132"/>
      <c r="AT28" s="132"/>
      <c r="AU28" s="132"/>
      <c r="AV28" s="132"/>
      <c r="AW28" s="132"/>
      <c r="AX28" s="132"/>
      <c r="AY28" s="132"/>
      <c r="AZ28" s="132"/>
      <c r="BA28" s="132"/>
      <c r="BB28" s="132"/>
      <c r="BD28" s="132"/>
      <c r="BE28" s="132"/>
      <c r="BF28" s="132"/>
      <c r="BG28" s="132"/>
      <c r="BH28" s="132"/>
      <c r="BI28" s="132"/>
      <c r="BJ28" s="132"/>
      <c r="BK28" s="132"/>
      <c r="BL28" s="132"/>
      <c r="BM28" s="132"/>
      <c r="BN28" s="132"/>
      <c r="BO28" s="132"/>
      <c r="BP28" s="132"/>
      <c r="BQ28" s="132"/>
      <c r="BR28" s="132"/>
      <c r="BS28" s="132"/>
      <c r="BT28" s="132"/>
      <c r="BV28" s="132"/>
      <c r="BW28" s="132"/>
      <c r="BX28" s="132"/>
      <c r="BY28" s="132"/>
      <c r="BZ28" s="132"/>
      <c r="CA28" s="132"/>
      <c r="CB28" s="132"/>
      <c r="CC28" s="132"/>
      <c r="CD28" s="132"/>
      <c r="CE28" s="132"/>
      <c r="CF28" s="132"/>
      <c r="CG28" s="132"/>
      <c r="CH28" s="132"/>
      <c r="CI28" s="132"/>
      <c r="CJ28" s="132"/>
      <c r="CK28" s="132"/>
      <c r="CL28" s="132"/>
      <c r="CM28" s="132"/>
      <c r="CN28" s="132"/>
      <c r="CO28" s="132"/>
    </row>
    <row r="29" spans="2:93" s="9" customFormat="1" ht="15">
      <c r="B29" s="132"/>
      <c r="C29" s="132"/>
      <c r="D29" s="132"/>
      <c r="E29" s="132"/>
      <c r="F29" s="132"/>
      <c r="G29" s="132"/>
      <c r="H29" s="132"/>
      <c r="I29" s="132"/>
      <c r="J29" s="132"/>
      <c r="K29" s="132"/>
      <c r="L29" s="132"/>
      <c r="M29" s="132"/>
      <c r="N29" s="132"/>
      <c r="O29" s="132"/>
      <c r="P29" s="132"/>
      <c r="Q29" s="132"/>
      <c r="R29" s="132"/>
      <c r="T29" s="132"/>
      <c r="U29" s="132"/>
      <c r="V29" s="132"/>
      <c r="W29" s="132"/>
      <c r="X29" s="132"/>
      <c r="Y29" s="132"/>
      <c r="Z29" s="132"/>
      <c r="AA29" s="270"/>
      <c r="AB29" s="271"/>
      <c r="AC29" s="271"/>
      <c r="AD29" s="271"/>
      <c r="AE29" s="271"/>
      <c r="AF29" s="271"/>
      <c r="AG29" s="271"/>
      <c r="AH29" s="271"/>
      <c r="AI29" s="272"/>
      <c r="AJ29" s="132"/>
      <c r="AL29" s="132"/>
      <c r="AM29" s="140"/>
      <c r="AN29" s="152" t="s">
        <v>1067</v>
      </c>
      <c r="AO29" s="153">
        <v>2</v>
      </c>
      <c r="AP29" s="132"/>
      <c r="AQ29" s="132"/>
      <c r="AR29" s="132"/>
      <c r="AS29" s="132"/>
      <c r="AT29" s="132"/>
      <c r="AU29" s="132"/>
      <c r="AV29" s="132"/>
      <c r="AW29" s="132"/>
      <c r="AX29" s="132"/>
      <c r="AY29" s="132"/>
      <c r="AZ29" s="132"/>
      <c r="BA29" s="132"/>
      <c r="BB29" s="132"/>
      <c r="BD29" s="132"/>
      <c r="BE29" s="132"/>
      <c r="BF29" s="132"/>
      <c r="BG29" s="132"/>
      <c r="BH29" s="132"/>
      <c r="BI29" s="132"/>
      <c r="BJ29" s="132"/>
      <c r="BK29" s="132"/>
      <c r="BL29" s="132"/>
      <c r="BM29" s="132"/>
      <c r="BN29" s="132"/>
      <c r="BO29" s="132"/>
      <c r="BP29" s="132"/>
      <c r="BQ29" s="132"/>
      <c r="BR29" s="132"/>
      <c r="BS29" s="132"/>
      <c r="BT29" s="132"/>
      <c r="BV29" s="132"/>
      <c r="BW29" s="132"/>
      <c r="BX29" s="132"/>
      <c r="BY29" s="132"/>
      <c r="BZ29" s="132"/>
      <c r="CA29" s="132"/>
      <c r="CB29" s="132"/>
      <c r="CC29" s="132"/>
      <c r="CD29" s="132"/>
      <c r="CE29" s="132"/>
      <c r="CF29" s="132"/>
      <c r="CG29" s="132"/>
      <c r="CH29" s="132"/>
      <c r="CI29" s="132"/>
      <c r="CJ29" s="132"/>
      <c r="CK29" s="132"/>
      <c r="CL29" s="132"/>
      <c r="CM29" s="132"/>
      <c r="CN29" s="132"/>
      <c r="CO29" s="132"/>
    </row>
    <row r="30" spans="2:93" s="9" customFormat="1" ht="15">
      <c r="B30" s="132"/>
      <c r="C30" s="132"/>
      <c r="D30" s="132"/>
      <c r="E30" s="132"/>
      <c r="F30" s="132"/>
      <c r="G30" s="132"/>
      <c r="H30" s="132"/>
      <c r="I30" s="132"/>
      <c r="J30" s="132"/>
      <c r="K30" s="132"/>
      <c r="L30" s="132"/>
      <c r="M30" s="132"/>
      <c r="N30" s="132"/>
      <c r="O30" s="132"/>
      <c r="P30" s="132"/>
      <c r="Q30" s="132"/>
      <c r="R30" s="132"/>
      <c r="T30" s="132"/>
      <c r="U30" s="132"/>
      <c r="V30" s="132"/>
      <c r="W30" s="132"/>
      <c r="X30" s="132"/>
      <c r="Y30" s="132"/>
      <c r="Z30" s="132"/>
      <c r="AA30" s="270"/>
      <c r="AB30" s="271"/>
      <c r="AC30" s="271"/>
      <c r="AD30" s="271"/>
      <c r="AE30" s="271"/>
      <c r="AF30" s="271"/>
      <c r="AG30" s="271"/>
      <c r="AH30" s="271"/>
      <c r="AI30" s="272"/>
      <c r="AJ30" s="132"/>
      <c r="AL30" s="132"/>
      <c r="AM30" s="140"/>
      <c r="AN30" s="140"/>
      <c r="AO30" s="132"/>
      <c r="AP30" s="132"/>
      <c r="AQ30" s="132"/>
      <c r="AR30" s="132"/>
      <c r="AS30" s="132"/>
      <c r="AT30" s="132"/>
      <c r="AU30" s="132"/>
      <c r="AV30" s="132"/>
      <c r="AW30" s="132"/>
      <c r="AX30" s="132"/>
      <c r="AY30" s="132"/>
      <c r="AZ30" s="132"/>
      <c r="BA30" s="132"/>
      <c r="BB30" s="132"/>
      <c r="BD30" s="132"/>
      <c r="BE30" s="132"/>
      <c r="BF30" s="132"/>
      <c r="BG30" s="132"/>
      <c r="BH30" s="132"/>
      <c r="BI30" s="132"/>
      <c r="BJ30" s="132"/>
      <c r="BK30" s="132"/>
      <c r="BL30" s="132"/>
      <c r="BM30" s="132"/>
      <c r="BN30" s="132"/>
      <c r="BO30" s="132"/>
      <c r="BP30" s="132"/>
      <c r="BQ30" s="132"/>
      <c r="BR30" s="132"/>
      <c r="BS30" s="132"/>
      <c r="BT30" s="132"/>
      <c r="BV30" s="132"/>
      <c r="BW30" s="132"/>
      <c r="BX30" s="132"/>
      <c r="BY30" s="132"/>
      <c r="BZ30" s="132"/>
      <c r="CA30" s="132"/>
      <c r="CB30" s="132"/>
      <c r="CC30" s="132"/>
      <c r="CD30" s="132"/>
      <c r="CE30" s="132"/>
      <c r="CF30" s="132"/>
      <c r="CG30" s="132"/>
      <c r="CH30" s="132"/>
      <c r="CI30" s="132"/>
      <c r="CJ30" s="132"/>
      <c r="CK30" s="132"/>
      <c r="CL30" s="132"/>
      <c r="CM30" s="132"/>
      <c r="CN30" s="132"/>
      <c r="CO30" s="132"/>
    </row>
    <row r="31" spans="2:93" s="9" customFormat="1" ht="15">
      <c r="B31" s="132"/>
      <c r="C31" s="132"/>
      <c r="D31" s="132"/>
      <c r="E31" s="132"/>
      <c r="F31" s="132"/>
      <c r="G31" s="132"/>
      <c r="H31" s="132"/>
      <c r="I31" s="132"/>
      <c r="J31" s="132"/>
      <c r="K31" s="132"/>
      <c r="L31" s="132"/>
      <c r="M31" s="132"/>
      <c r="N31" s="132"/>
      <c r="O31" s="132"/>
      <c r="P31" s="132"/>
      <c r="Q31" s="132"/>
      <c r="R31" s="132"/>
      <c r="T31" s="132"/>
      <c r="U31" s="132"/>
      <c r="V31" s="132"/>
      <c r="W31" s="132"/>
      <c r="X31" s="132"/>
      <c r="Y31" s="132"/>
      <c r="Z31" s="132"/>
      <c r="AA31" s="270"/>
      <c r="AB31" s="271"/>
      <c r="AC31" s="271"/>
      <c r="AD31" s="271"/>
      <c r="AE31" s="271"/>
      <c r="AF31" s="271"/>
      <c r="AG31" s="271"/>
      <c r="AH31" s="271"/>
      <c r="AI31" s="272"/>
      <c r="AJ31" s="132"/>
      <c r="AL31" s="132"/>
      <c r="AM31" s="277" t="s">
        <v>1068</v>
      </c>
      <c r="AN31" s="277"/>
      <c r="AO31" s="278">
        <v>1.7</v>
      </c>
      <c r="AP31" s="132"/>
      <c r="AQ31" s="132"/>
      <c r="AR31" s="132"/>
      <c r="AS31" s="132"/>
      <c r="AT31" s="132"/>
      <c r="AU31" s="132"/>
      <c r="AV31" s="132"/>
      <c r="AW31" s="132"/>
      <c r="AX31" s="132"/>
      <c r="AY31" s="132"/>
      <c r="AZ31" s="132"/>
      <c r="BA31" s="132"/>
      <c r="BB31" s="132"/>
      <c r="BD31" s="132"/>
      <c r="BE31" s="132"/>
      <c r="BF31" s="132"/>
      <c r="BG31" s="132"/>
      <c r="BH31" s="132"/>
      <c r="BI31" s="132"/>
      <c r="BJ31" s="132"/>
      <c r="BK31" s="132"/>
      <c r="BL31" s="132"/>
      <c r="BM31" s="132"/>
      <c r="BN31" s="132"/>
      <c r="BO31" s="132"/>
      <c r="BP31" s="132"/>
      <c r="BQ31" s="132"/>
      <c r="BR31" s="132"/>
      <c r="BS31" s="132"/>
      <c r="BT31" s="132"/>
      <c r="BV31" s="132"/>
      <c r="BW31" s="132"/>
      <c r="BX31" s="132"/>
      <c r="BY31" s="132"/>
      <c r="BZ31" s="132"/>
      <c r="CA31" s="132"/>
      <c r="CB31" s="132"/>
      <c r="CC31" s="132"/>
      <c r="CD31" s="132"/>
      <c r="CE31" s="132"/>
      <c r="CF31" s="132"/>
      <c r="CG31" s="132"/>
      <c r="CH31" s="132"/>
      <c r="CI31" s="132"/>
      <c r="CJ31" s="132"/>
      <c r="CK31" s="132"/>
      <c r="CL31" s="132"/>
      <c r="CM31" s="132"/>
      <c r="CN31" s="132"/>
      <c r="CO31" s="132"/>
    </row>
    <row r="32" spans="2:93" s="9" customFormat="1" ht="14.45" customHeight="1">
      <c r="B32" s="132"/>
      <c r="C32" s="132"/>
      <c r="D32" s="132"/>
      <c r="E32" s="132"/>
      <c r="F32" s="132"/>
      <c r="G32" s="132"/>
      <c r="H32" s="132"/>
      <c r="I32" s="132"/>
      <c r="J32" s="132"/>
      <c r="K32" s="132"/>
      <c r="L32" s="132"/>
      <c r="M32" s="132"/>
      <c r="N32" s="132"/>
      <c r="O32" s="132"/>
      <c r="P32" s="132"/>
      <c r="Q32" s="132"/>
      <c r="R32" s="132"/>
      <c r="T32" s="132"/>
      <c r="U32" s="132"/>
      <c r="V32" s="132"/>
      <c r="W32" s="132"/>
      <c r="X32" s="132"/>
      <c r="Y32" s="132"/>
      <c r="Z32" s="132"/>
      <c r="AA32" s="270"/>
      <c r="AB32" s="271"/>
      <c r="AC32" s="271"/>
      <c r="AD32" s="271"/>
      <c r="AE32" s="271"/>
      <c r="AF32" s="271"/>
      <c r="AG32" s="271"/>
      <c r="AH32" s="271"/>
      <c r="AI32" s="272"/>
      <c r="AJ32" s="132"/>
      <c r="AL32" s="132"/>
      <c r="AM32" s="277"/>
      <c r="AN32" s="277"/>
      <c r="AO32" s="278"/>
      <c r="AP32" s="132"/>
      <c r="AQ32" s="132"/>
      <c r="AR32" s="132"/>
      <c r="AS32" s="132"/>
      <c r="AT32" s="132"/>
      <c r="AU32" s="132"/>
      <c r="AV32" s="132"/>
      <c r="AW32" s="132"/>
      <c r="AX32" s="132"/>
      <c r="AY32" s="132"/>
      <c r="AZ32" s="132"/>
      <c r="BA32" s="132"/>
      <c r="BB32" s="132"/>
      <c r="BD32" s="132"/>
      <c r="BE32" s="132"/>
      <c r="BF32" s="132"/>
      <c r="BG32" s="132"/>
      <c r="BH32" s="132"/>
      <c r="BI32" s="132"/>
      <c r="BJ32" s="132"/>
      <c r="BK32" s="132"/>
      <c r="BL32" s="132"/>
      <c r="BM32" s="132"/>
      <c r="BN32" s="132"/>
      <c r="BO32" s="132"/>
      <c r="BP32" s="132"/>
      <c r="BQ32" s="132"/>
      <c r="BR32" s="132"/>
      <c r="BS32" s="132"/>
      <c r="BT32" s="132"/>
      <c r="BV32" s="132"/>
      <c r="BW32" s="132"/>
      <c r="BX32" s="132"/>
      <c r="BY32" s="132"/>
      <c r="BZ32" s="132"/>
      <c r="CA32" s="132"/>
      <c r="CB32" s="132"/>
      <c r="CC32" s="132"/>
      <c r="CD32" s="132"/>
      <c r="CE32" s="132"/>
      <c r="CF32" s="132"/>
      <c r="CG32" s="132"/>
      <c r="CH32" s="132"/>
      <c r="CI32" s="132"/>
      <c r="CJ32" s="132"/>
      <c r="CK32" s="132"/>
      <c r="CL32" s="132"/>
      <c r="CM32" s="132"/>
      <c r="CN32" s="132"/>
      <c r="CO32" s="132"/>
    </row>
    <row r="33" spans="2:93" s="9" customFormat="1" ht="16.350000000000001" customHeight="1">
      <c r="B33" s="132"/>
      <c r="C33" s="132"/>
      <c r="D33" s="132"/>
      <c r="E33" s="132"/>
      <c r="F33" s="132"/>
      <c r="G33" s="132"/>
      <c r="H33" s="132"/>
      <c r="I33" s="132"/>
      <c r="J33" s="132"/>
      <c r="K33" s="132"/>
      <c r="L33" s="132"/>
      <c r="M33" s="132"/>
      <c r="N33" s="132"/>
      <c r="O33" s="132"/>
      <c r="P33" s="132"/>
      <c r="Q33" s="132"/>
      <c r="R33" s="132"/>
      <c r="T33" s="132"/>
      <c r="U33" s="132"/>
      <c r="V33" s="132"/>
      <c r="W33" s="132"/>
      <c r="X33" s="132"/>
      <c r="Y33" s="132"/>
      <c r="Z33" s="132"/>
      <c r="AA33" s="270"/>
      <c r="AB33" s="271"/>
      <c r="AC33" s="271"/>
      <c r="AD33" s="271"/>
      <c r="AE33" s="271"/>
      <c r="AF33" s="271"/>
      <c r="AG33" s="271"/>
      <c r="AH33" s="271"/>
      <c r="AI33" s="272"/>
      <c r="AJ33" s="132"/>
      <c r="AL33" s="132"/>
      <c r="AM33" s="132"/>
      <c r="AN33" s="132"/>
      <c r="AO33" s="132"/>
      <c r="AP33" s="132"/>
      <c r="AQ33" s="132"/>
      <c r="AR33" s="132"/>
      <c r="AS33" s="132"/>
      <c r="AT33" s="132"/>
      <c r="AU33" s="132"/>
      <c r="AV33" s="132"/>
      <c r="AW33" s="132"/>
      <c r="AX33" s="132"/>
      <c r="AY33" s="132"/>
      <c r="AZ33" s="132"/>
      <c r="BA33" s="132"/>
      <c r="BB33" s="132"/>
      <c r="BD33" s="132"/>
      <c r="BE33" s="132"/>
      <c r="BF33" s="132"/>
      <c r="BG33" s="132"/>
      <c r="BH33" s="132"/>
      <c r="BI33" s="132"/>
      <c r="BJ33" s="132"/>
      <c r="BK33" s="132"/>
      <c r="BL33" s="132"/>
      <c r="BM33" s="132"/>
      <c r="BN33" s="132"/>
      <c r="BO33" s="132"/>
      <c r="BP33" s="132"/>
      <c r="BQ33" s="132"/>
      <c r="BR33" s="132"/>
      <c r="BS33" s="132"/>
      <c r="BT33" s="132"/>
      <c r="BV33" s="132"/>
      <c r="BW33" s="279">
        <v>0.97499999999999998</v>
      </c>
      <c r="BX33" s="256" t="s">
        <v>1069</v>
      </c>
      <c r="BY33" s="256"/>
      <c r="BZ33" s="256"/>
      <c r="CA33" s="256"/>
      <c r="CB33" s="256"/>
      <c r="CC33" s="256"/>
      <c r="CD33" s="132"/>
      <c r="CE33" s="132"/>
      <c r="CF33" s="132"/>
      <c r="CG33" s="132"/>
      <c r="CH33" s="132"/>
      <c r="CI33" s="132"/>
      <c r="CJ33" s="132"/>
      <c r="CK33" s="132"/>
      <c r="CL33" s="132"/>
      <c r="CM33" s="132"/>
      <c r="CN33" s="132"/>
      <c r="CO33" s="132"/>
    </row>
    <row r="34" spans="2:93" s="9" customFormat="1" ht="15">
      <c r="B34" s="132"/>
      <c r="C34" s="132"/>
      <c r="D34" s="132"/>
      <c r="E34" s="132"/>
      <c r="F34" s="132"/>
      <c r="G34" s="132"/>
      <c r="H34" s="132"/>
      <c r="I34" s="132"/>
      <c r="J34" s="132"/>
      <c r="K34" s="132"/>
      <c r="L34" s="132"/>
      <c r="M34" s="132"/>
      <c r="N34" s="132"/>
      <c r="O34" s="132"/>
      <c r="P34" s="132"/>
      <c r="Q34" s="132"/>
      <c r="R34" s="132"/>
      <c r="T34" s="132"/>
      <c r="U34" s="132"/>
      <c r="V34" s="132"/>
      <c r="W34" s="132"/>
      <c r="X34" s="132"/>
      <c r="Y34" s="132"/>
      <c r="Z34" s="132"/>
      <c r="AA34" s="273"/>
      <c r="AB34" s="274"/>
      <c r="AC34" s="274"/>
      <c r="AD34" s="274"/>
      <c r="AE34" s="274"/>
      <c r="AF34" s="274"/>
      <c r="AG34" s="274"/>
      <c r="AH34" s="274"/>
      <c r="AI34" s="275"/>
      <c r="AJ34" s="132"/>
      <c r="AL34" s="132"/>
      <c r="AM34" s="132"/>
      <c r="AN34" s="132"/>
      <c r="AO34" s="132"/>
      <c r="AP34" s="132"/>
      <c r="AQ34" s="132"/>
      <c r="AR34" s="132"/>
      <c r="AS34" s="132"/>
      <c r="AT34" s="132"/>
      <c r="AU34" s="132"/>
      <c r="AV34" s="132"/>
      <c r="AW34" s="132"/>
      <c r="AX34" s="132"/>
      <c r="AY34" s="132"/>
      <c r="AZ34" s="132"/>
      <c r="BA34" s="132"/>
      <c r="BB34" s="132"/>
      <c r="BD34" s="132"/>
      <c r="BE34" s="132"/>
      <c r="BF34" s="132"/>
      <c r="BG34" s="132"/>
      <c r="BH34" s="132"/>
      <c r="BI34" s="132"/>
      <c r="BJ34" s="132"/>
      <c r="BK34" s="132"/>
      <c r="BL34" s="132"/>
      <c r="BM34" s="132"/>
      <c r="BN34" s="132"/>
      <c r="BO34" s="132"/>
      <c r="BP34" s="132"/>
      <c r="BQ34" s="132"/>
      <c r="BR34" s="132"/>
      <c r="BS34" s="132"/>
      <c r="BT34" s="132"/>
      <c r="BV34" s="132"/>
      <c r="BW34" s="280"/>
      <c r="BX34" s="256"/>
      <c r="BY34" s="256"/>
      <c r="BZ34" s="256"/>
      <c r="CA34" s="256"/>
      <c r="CB34" s="256"/>
      <c r="CC34" s="256"/>
      <c r="CD34" s="132"/>
      <c r="CE34" s="132"/>
      <c r="CF34" s="132"/>
      <c r="CG34" s="132"/>
      <c r="CH34" s="132"/>
      <c r="CI34" s="132"/>
      <c r="CJ34" s="132"/>
      <c r="CK34" s="132"/>
      <c r="CL34" s="132"/>
      <c r="CM34" s="132"/>
      <c r="CN34" s="132"/>
      <c r="CO34" s="132"/>
    </row>
    <row r="35" spans="2:93" s="9" customFormat="1" ht="15">
      <c r="B35" s="132"/>
      <c r="C35" s="132"/>
      <c r="D35" s="132"/>
      <c r="E35" s="132"/>
      <c r="F35" s="132"/>
      <c r="G35" s="132"/>
      <c r="H35" s="132"/>
      <c r="I35" s="132"/>
      <c r="J35" s="132"/>
      <c r="K35" s="132"/>
      <c r="L35" s="132"/>
      <c r="M35" s="132"/>
      <c r="N35" s="132"/>
      <c r="O35" s="132"/>
      <c r="P35" s="132"/>
      <c r="Q35" s="132"/>
      <c r="R35" s="132"/>
      <c r="T35" s="132"/>
      <c r="U35" s="132"/>
      <c r="V35" s="132"/>
      <c r="W35" s="132"/>
      <c r="X35" s="132"/>
      <c r="Y35" s="132"/>
      <c r="Z35" s="132"/>
      <c r="AA35" s="132"/>
      <c r="AB35" s="132"/>
      <c r="AC35" s="132"/>
      <c r="AD35" s="132"/>
      <c r="AE35" s="132"/>
      <c r="AF35" s="132"/>
      <c r="AG35" s="132"/>
      <c r="AH35" s="132"/>
      <c r="AI35" s="132"/>
      <c r="AJ35" s="132"/>
      <c r="AL35" s="132"/>
      <c r="AM35" s="132"/>
      <c r="AN35" s="132"/>
      <c r="AO35" s="132"/>
      <c r="AP35" s="132"/>
      <c r="AQ35" s="132"/>
      <c r="AR35" s="132"/>
      <c r="AS35" s="132"/>
      <c r="AT35" s="132"/>
      <c r="AU35" s="132"/>
      <c r="AV35" s="132"/>
      <c r="AW35" s="132"/>
      <c r="AX35" s="132"/>
      <c r="AY35" s="132"/>
      <c r="AZ35" s="132"/>
      <c r="BA35" s="132"/>
      <c r="BB35" s="132"/>
      <c r="BD35" s="132"/>
      <c r="BE35" s="132"/>
      <c r="BF35" s="132"/>
      <c r="BG35" s="132"/>
      <c r="BH35" s="132"/>
      <c r="BI35" s="132"/>
      <c r="BJ35" s="132"/>
      <c r="BK35" s="132"/>
      <c r="BL35" s="132"/>
      <c r="BM35" s="132"/>
      <c r="BN35" s="132"/>
      <c r="BO35" s="132"/>
      <c r="BP35" s="132"/>
      <c r="BQ35" s="132"/>
      <c r="BR35" s="132"/>
      <c r="BS35" s="132"/>
      <c r="BT35" s="132"/>
      <c r="BV35" s="132"/>
      <c r="BW35" s="132"/>
      <c r="BX35" s="132"/>
      <c r="BY35" s="132"/>
      <c r="BZ35" s="132"/>
      <c r="CA35" s="132"/>
      <c r="CB35" s="132"/>
      <c r="CC35" s="132"/>
      <c r="CD35" s="132"/>
      <c r="CE35" s="132"/>
      <c r="CF35" s="132"/>
      <c r="CG35" s="132"/>
      <c r="CH35" s="132"/>
      <c r="CI35" s="132"/>
      <c r="CJ35" s="132"/>
      <c r="CK35" s="132"/>
      <c r="CL35" s="132"/>
      <c r="CM35" s="132"/>
      <c r="CN35" s="132"/>
      <c r="CO35" s="132"/>
    </row>
    <row r="36" spans="2:93" s="9" customFormat="1" ht="8.4499999999999993" customHeight="1">
      <c r="B36" s="132"/>
      <c r="C36" s="132"/>
      <c r="D36" s="132"/>
      <c r="E36" s="132"/>
      <c r="F36" s="132"/>
      <c r="G36" s="132"/>
      <c r="H36" s="132"/>
      <c r="I36" s="132"/>
      <c r="J36" s="132"/>
      <c r="K36" s="132"/>
      <c r="L36" s="132"/>
      <c r="M36" s="132"/>
      <c r="N36" s="132"/>
      <c r="O36" s="132"/>
      <c r="P36" s="132"/>
      <c r="Q36" s="132"/>
      <c r="R36" s="132"/>
      <c r="T36" s="132"/>
      <c r="U36" s="132"/>
      <c r="V36" s="132"/>
      <c r="W36" s="132"/>
      <c r="X36" s="132"/>
      <c r="Y36" s="132"/>
      <c r="Z36" s="132"/>
      <c r="AA36" s="132"/>
      <c r="AB36" s="132"/>
      <c r="AC36" s="132"/>
      <c r="AD36" s="132"/>
      <c r="AE36" s="132"/>
      <c r="AF36" s="132"/>
      <c r="AG36" s="132"/>
      <c r="AH36" s="132"/>
      <c r="AI36" s="132"/>
      <c r="AJ36" s="132"/>
      <c r="AL36" s="132"/>
      <c r="AM36" s="132"/>
      <c r="AN36" s="132"/>
      <c r="AO36" s="132"/>
      <c r="AP36" s="132"/>
      <c r="AQ36" s="132"/>
      <c r="AR36" s="132"/>
      <c r="AS36" s="132"/>
      <c r="AT36" s="132"/>
      <c r="AU36" s="132"/>
      <c r="AV36" s="132"/>
      <c r="AW36" s="132"/>
      <c r="AX36" s="132"/>
      <c r="AY36" s="132"/>
      <c r="AZ36" s="132"/>
      <c r="BA36" s="132"/>
      <c r="BB36" s="132"/>
      <c r="BD36" s="132"/>
      <c r="BE36" s="132"/>
      <c r="BF36" s="132"/>
      <c r="BG36" s="132"/>
      <c r="BH36" s="132"/>
      <c r="BI36" s="132"/>
      <c r="BJ36" s="132"/>
      <c r="BK36" s="132"/>
      <c r="BL36" s="132"/>
      <c r="BM36" s="132"/>
      <c r="BN36" s="132"/>
      <c r="BO36" s="132"/>
      <c r="BP36" s="132"/>
      <c r="BQ36" s="132"/>
      <c r="BR36" s="132"/>
      <c r="BS36" s="132"/>
      <c r="BT36" s="132"/>
      <c r="BV36" s="132"/>
      <c r="BW36" s="132"/>
      <c r="BX36" s="132"/>
      <c r="BY36" s="132"/>
      <c r="BZ36" s="132"/>
      <c r="CA36" s="132"/>
      <c r="CB36" s="132"/>
      <c r="CC36" s="132"/>
      <c r="CD36" s="132"/>
      <c r="CE36" s="132"/>
      <c r="CF36" s="132"/>
      <c r="CG36" s="132"/>
      <c r="CH36" s="132"/>
      <c r="CI36" s="132"/>
      <c r="CJ36" s="132"/>
      <c r="CK36" s="132"/>
      <c r="CL36" s="132"/>
      <c r="CM36" s="132"/>
      <c r="CN36" s="132"/>
      <c r="CO36" s="132"/>
    </row>
    <row r="37" spans="2:93" ht="8.4499999999999993" customHeight="1">
      <c r="B37" s="154"/>
      <c r="C37" s="154"/>
      <c r="D37" s="154"/>
      <c r="E37" s="154"/>
      <c r="F37" s="154"/>
      <c r="G37" s="154"/>
      <c r="H37" s="154"/>
      <c r="I37" s="154"/>
      <c r="J37" s="154"/>
      <c r="K37" s="154"/>
      <c r="L37" s="154"/>
      <c r="M37" s="154"/>
      <c r="N37" s="154"/>
      <c r="O37" s="154"/>
      <c r="P37" s="154"/>
      <c r="Q37" s="154"/>
      <c r="R37" s="154"/>
      <c r="T37" s="154"/>
      <c r="U37" s="154"/>
      <c r="V37" s="154"/>
      <c r="W37" s="154"/>
      <c r="X37" s="154"/>
      <c r="Y37" s="154"/>
      <c r="Z37" s="154"/>
      <c r="AA37" s="154"/>
      <c r="AB37" s="154"/>
      <c r="AC37" s="154"/>
      <c r="AD37" s="154"/>
      <c r="AE37" s="154"/>
      <c r="AF37" s="154"/>
      <c r="AG37" s="154"/>
      <c r="AH37" s="154"/>
      <c r="AI37" s="154"/>
      <c r="AJ37" s="154"/>
      <c r="AL37" s="154"/>
      <c r="AM37" s="154"/>
      <c r="AN37" s="154"/>
      <c r="AO37" s="154"/>
      <c r="AP37" s="154"/>
      <c r="AQ37" s="154"/>
      <c r="AR37" s="154"/>
      <c r="AS37" s="154"/>
      <c r="AT37" s="154"/>
      <c r="AU37" s="154"/>
      <c r="AV37" s="154"/>
      <c r="AW37" s="154"/>
      <c r="AX37" s="154"/>
      <c r="AY37" s="154"/>
      <c r="AZ37" s="154"/>
      <c r="BA37" s="154"/>
      <c r="BB37" s="154"/>
      <c r="BD37" s="154"/>
      <c r="BE37" s="154"/>
      <c r="BF37" s="154"/>
      <c r="BG37" s="154"/>
      <c r="BH37" s="154"/>
      <c r="BI37" s="154"/>
      <c r="BJ37" s="154"/>
      <c r="BK37" s="154"/>
      <c r="BL37" s="154"/>
      <c r="BM37" s="154"/>
      <c r="BN37" s="154"/>
      <c r="BO37" s="154"/>
      <c r="BP37" s="154"/>
      <c r="BQ37" s="154"/>
      <c r="BR37" s="154"/>
      <c r="BS37" s="154"/>
      <c r="BT37" s="154"/>
      <c r="BV37" s="154"/>
      <c r="BW37" s="154"/>
      <c r="BX37" s="154"/>
      <c r="BY37" s="154"/>
      <c r="BZ37" s="154"/>
      <c r="CA37" s="154"/>
      <c r="CB37" s="154"/>
      <c r="CC37" s="154"/>
      <c r="CD37" s="154"/>
      <c r="CE37" s="154"/>
      <c r="CF37" s="154"/>
      <c r="CG37" s="154"/>
      <c r="CH37" s="154"/>
      <c r="CI37" s="154"/>
      <c r="CJ37" s="154"/>
      <c r="CK37" s="154"/>
      <c r="CL37" s="154"/>
    </row>
    <row r="38" spans="2:93" ht="8.4499999999999993" customHeight="1">
      <c r="B38" s="154"/>
      <c r="C38" s="154"/>
      <c r="D38" s="154"/>
      <c r="E38" s="154"/>
      <c r="F38" s="154"/>
      <c r="G38" s="154"/>
      <c r="H38" s="154"/>
      <c r="I38" s="154"/>
      <c r="J38" s="154"/>
      <c r="K38" s="154"/>
      <c r="L38" s="154"/>
      <c r="M38" s="154"/>
      <c r="N38" s="154"/>
      <c r="O38" s="154"/>
      <c r="P38" s="154"/>
      <c r="Q38" s="154"/>
      <c r="R38" s="154"/>
      <c r="T38" s="154"/>
      <c r="U38" s="154"/>
      <c r="V38" s="154"/>
      <c r="W38" s="154"/>
      <c r="X38" s="154"/>
      <c r="Y38" s="154"/>
      <c r="Z38" s="154"/>
      <c r="AA38" s="154"/>
      <c r="AB38" s="154"/>
      <c r="AC38" s="154"/>
      <c r="AD38" s="154"/>
      <c r="AE38" s="154"/>
      <c r="AF38" s="154"/>
      <c r="AG38" s="154"/>
      <c r="AH38" s="154"/>
      <c r="AI38" s="154"/>
      <c r="AJ38" s="154"/>
      <c r="AL38" s="154"/>
      <c r="AM38" s="154"/>
      <c r="AN38" s="154"/>
      <c r="AO38" s="154"/>
      <c r="AP38" s="154"/>
      <c r="AQ38" s="154"/>
      <c r="AR38" s="154"/>
      <c r="AS38" s="154"/>
      <c r="AT38" s="154"/>
      <c r="AU38" s="154"/>
      <c r="AV38" s="154"/>
      <c r="AW38" s="154"/>
      <c r="AX38" s="154"/>
      <c r="AY38" s="154"/>
      <c r="AZ38" s="154"/>
      <c r="BA38" s="154"/>
      <c r="BB38" s="154"/>
      <c r="BD38" s="154"/>
      <c r="BS38" s="154"/>
      <c r="BT38" s="154"/>
      <c r="BV38" s="154"/>
      <c r="BW38" s="154"/>
      <c r="BX38" s="154"/>
      <c r="BY38" s="154"/>
      <c r="BZ38" s="154"/>
      <c r="CA38" s="154"/>
      <c r="CB38" s="154"/>
      <c r="CC38" s="154"/>
      <c r="CD38" s="154"/>
      <c r="CE38" s="154"/>
      <c r="CF38" s="154"/>
      <c r="CG38" s="154"/>
      <c r="CH38" s="154"/>
      <c r="CI38" s="154"/>
      <c r="CJ38" s="154"/>
      <c r="CK38" s="154"/>
      <c r="CL38" s="154"/>
    </row>
    <row r="39" spans="2:93" ht="8.4499999999999993" customHeight="1">
      <c r="B39" s="154"/>
      <c r="C39" s="154"/>
      <c r="D39" s="154"/>
      <c r="E39" s="154"/>
      <c r="F39" s="154"/>
      <c r="G39" s="154"/>
      <c r="H39" s="154"/>
      <c r="I39" s="154"/>
      <c r="J39" s="154"/>
      <c r="K39" s="154"/>
      <c r="L39" s="154"/>
      <c r="M39" s="154"/>
      <c r="N39" s="154"/>
      <c r="O39" s="154"/>
      <c r="P39" s="154"/>
      <c r="Q39" s="154"/>
      <c r="R39" s="154"/>
      <c r="T39" s="154"/>
      <c r="U39" s="154"/>
      <c r="V39" s="154"/>
      <c r="W39" s="154"/>
      <c r="X39" s="154"/>
      <c r="Y39" s="154"/>
      <c r="Z39" s="154"/>
      <c r="AA39" s="154"/>
      <c r="AB39" s="154"/>
      <c r="AC39" s="154"/>
      <c r="AD39" s="154"/>
      <c r="AE39" s="154"/>
      <c r="AF39" s="154"/>
      <c r="AG39" s="154"/>
      <c r="AL39" s="154"/>
      <c r="AM39" s="154"/>
      <c r="AN39" s="154"/>
      <c r="AO39" s="154"/>
      <c r="AP39" s="154"/>
      <c r="AQ39" s="154"/>
      <c r="AR39" s="154"/>
      <c r="AS39" s="154"/>
      <c r="AT39" s="154"/>
      <c r="AU39" s="154"/>
      <c r="AV39" s="154"/>
      <c r="AW39" s="154"/>
      <c r="AX39" s="154"/>
      <c r="AY39" s="154"/>
      <c r="AZ39" s="154"/>
      <c r="BA39" s="154"/>
      <c r="BB39" s="154"/>
      <c r="BD39" s="154"/>
      <c r="BS39" s="154"/>
      <c r="BT39" s="154"/>
      <c r="BV39" s="154"/>
      <c r="BW39" s="154"/>
      <c r="BX39" s="154"/>
      <c r="BY39" s="154"/>
      <c r="BZ39" s="154"/>
      <c r="CA39" s="154"/>
      <c r="CB39" s="154"/>
      <c r="CC39" s="154"/>
      <c r="CD39" s="154"/>
      <c r="CE39" s="154"/>
      <c r="CF39" s="154"/>
      <c r="CG39" s="154"/>
      <c r="CH39" s="154"/>
      <c r="CI39" s="154"/>
      <c r="CJ39" s="154"/>
      <c r="CK39" s="154"/>
      <c r="CL39" s="154"/>
    </row>
    <row r="40" spans="2:93" ht="8.4499999999999993" customHeight="1">
      <c r="B40" s="154"/>
      <c r="C40" s="154"/>
      <c r="D40" s="154"/>
      <c r="E40" s="154"/>
      <c r="F40" s="154"/>
      <c r="G40" s="154"/>
      <c r="H40" s="154"/>
      <c r="I40" s="154"/>
      <c r="J40" s="154"/>
      <c r="K40" s="154"/>
      <c r="L40" s="154"/>
      <c r="M40" s="154"/>
      <c r="N40" s="154"/>
      <c r="O40" s="154"/>
      <c r="P40" s="154"/>
      <c r="Q40" s="154"/>
      <c r="R40" s="154"/>
      <c r="T40" s="154"/>
      <c r="U40" s="154"/>
      <c r="V40" s="154"/>
      <c r="W40" s="154"/>
      <c r="X40" s="154"/>
      <c r="Y40" s="154"/>
      <c r="Z40" s="154"/>
      <c r="AA40" s="154"/>
      <c r="AB40" s="154"/>
      <c r="AC40" s="154"/>
      <c r="AD40" s="154"/>
      <c r="AE40" s="154"/>
      <c r="AF40" s="154"/>
      <c r="AG40" s="154"/>
      <c r="AL40" s="154"/>
      <c r="AM40" s="154"/>
      <c r="AN40" s="154"/>
      <c r="AO40" s="154"/>
      <c r="AP40" s="154"/>
      <c r="AQ40" s="154"/>
      <c r="AR40" s="154"/>
      <c r="AS40" s="154"/>
      <c r="AT40" s="154"/>
      <c r="AU40" s="154"/>
      <c r="AV40" s="154"/>
      <c r="AW40" s="154"/>
      <c r="AX40" s="154"/>
      <c r="AY40" s="154"/>
      <c r="AZ40" s="154"/>
      <c r="BA40" s="154"/>
      <c r="BB40" s="154"/>
      <c r="BD40" s="154"/>
      <c r="BT40" s="154"/>
      <c r="BV40" s="154"/>
      <c r="BW40" s="154"/>
      <c r="BX40" s="154"/>
      <c r="BY40" s="154"/>
      <c r="BZ40" s="154"/>
      <c r="CA40" s="154"/>
      <c r="CB40" s="154"/>
      <c r="CC40" s="154"/>
      <c r="CD40" s="154"/>
      <c r="CE40" s="154"/>
      <c r="CF40" s="154"/>
      <c r="CG40" s="154"/>
      <c r="CH40" s="154"/>
      <c r="CI40" s="154"/>
      <c r="CJ40" s="154"/>
      <c r="CK40" s="154"/>
      <c r="CL40" s="154"/>
    </row>
    <row r="42" spans="2:93" ht="56.45">
      <c r="B42" s="155"/>
      <c r="C42" s="156" t="s">
        <v>1070</v>
      </c>
      <c r="D42" s="157"/>
      <c r="E42" s="157"/>
      <c r="F42" s="157"/>
      <c r="G42" s="157"/>
      <c r="H42" s="157"/>
      <c r="I42" s="155"/>
      <c r="J42" s="155"/>
      <c r="K42" s="155"/>
      <c r="L42" s="155"/>
      <c r="M42" s="155"/>
      <c r="N42" s="140"/>
      <c r="O42" s="158"/>
      <c r="P42" s="140"/>
      <c r="Q42" s="140"/>
      <c r="R42" s="140"/>
      <c r="T42" s="140"/>
      <c r="U42" s="156" t="s">
        <v>1070</v>
      </c>
      <c r="V42" s="157"/>
      <c r="W42" s="157"/>
      <c r="X42" s="157"/>
      <c r="Y42" s="157"/>
      <c r="Z42" s="157"/>
      <c r="AA42" s="157"/>
      <c r="AB42" s="157"/>
      <c r="AC42" s="157"/>
      <c r="AD42" s="160"/>
      <c r="AE42" s="160"/>
      <c r="AF42" s="140"/>
      <c r="AG42" s="140"/>
      <c r="AH42" s="140"/>
      <c r="AI42" s="140"/>
      <c r="AJ42" s="140"/>
      <c r="AL42" s="140"/>
      <c r="AM42" s="156" t="s">
        <v>1070</v>
      </c>
      <c r="AN42" s="157"/>
      <c r="AO42" s="157"/>
      <c r="AP42" s="157"/>
      <c r="AQ42" s="157"/>
      <c r="AR42" s="160"/>
      <c r="AS42" s="160"/>
      <c r="AT42" s="160"/>
      <c r="AU42" s="160"/>
      <c r="AV42" s="160"/>
      <c r="AW42" s="160"/>
      <c r="AX42" s="140"/>
      <c r="AY42" s="140"/>
      <c r="AZ42" s="140"/>
      <c r="BA42" s="140"/>
      <c r="BB42" s="155"/>
      <c r="BD42" s="155"/>
      <c r="BE42" s="156" t="s">
        <v>1070</v>
      </c>
      <c r="BF42" s="157"/>
      <c r="BG42" s="157"/>
      <c r="BH42" s="157"/>
      <c r="BI42" s="157"/>
      <c r="BJ42" s="157"/>
      <c r="BK42" s="159" t="s">
        <v>1044</v>
      </c>
      <c r="BL42" s="160"/>
      <c r="BM42" s="160"/>
      <c r="BN42" s="160"/>
      <c r="BO42" s="160"/>
      <c r="BP42" s="140"/>
      <c r="BQ42" s="140"/>
      <c r="BR42" s="140"/>
      <c r="BS42" s="140"/>
      <c r="BT42" s="155"/>
      <c r="BV42" s="161" t="s">
        <v>1070</v>
      </c>
      <c r="BW42" s="156"/>
      <c r="BX42" s="162"/>
      <c r="BY42" s="162"/>
      <c r="BZ42" s="162"/>
      <c r="CA42" s="140"/>
      <c r="CB42" s="140"/>
      <c r="CC42" s="140"/>
      <c r="CD42" s="162"/>
      <c r="CE42" s="162"/>
      <c r="CF42" s="162"/>
      <c r="CG42" s="162"/>
      <c r="CH42" s="162"/>
      <c r="CI42" s="162"/>
      <c r="CJ42" s="162"/>
      <c r="CK42" s="162"/>
      <c r="CL42" s="162"/>
      <c r="CM42" s="162"/>
      <c r="CN42" s="162"/>
      <c r="CO42" s="140"/>
    </row>
    <row r="43" spans="2:93" ht="42.6">
      <c r="B43" s="155"/>
      <c r="C43" s="155"/>
      <c r="D43" s="155"/>
      <c r="E43" s="155"/>
      <c r="F43" s="155"/>
      <c r="G43" s="155"/>
      <c r="H43" s="155"/>
      <c r="I43" s="159" t="s">
        <v>1071</v>
      </c>
      <c r="J43" s="159" t="s">
        <v>1033</v>
      </c>
      <c r="K43" s="159" t="s">
        <v>1072</v>
      </c>
      <c r="L43" s="159" t="s">
        <v>980</v>
      </c>
      <c r="M43" s="159" t="s">
        <v>978</v>
      </c>
      <c r="N43" s="140"/>
      <c r="O43" s="140"/>
      <c r="P43" s="140"/>
      <c r="Q43" s="140"/>
      <c r="R43" s="140"/>
      <c r="T43" s="140"/>
      <c r="U43" s="157"/>
      <c r="V43" s="157"/>
      <c r="W43" s="157"/>
      <c r="X43" s="157"/>
      <c r="Y43" s="157"/>
      <c r="Z43" s="157"/>
      <c r="AA43" s="159" t="s">
        <v>1073</v>
      </c>
      <c r="AB43" s="160" t="s">
        <v>1074</v>
      </c>
      <c r="AC43" s="160"/>
      <c r="AD43" s="160"/>
      <c r="AE43" s="160"/>
      <c r="AF43" s="140"/>
      <c r="AG43" s="140"/>
      <c r="AH43" s="140"/>
      <c r="AI43" s="140"/>
      <c r="AJ43" s="140"/>
      <c r="AL43" s="140"/>
      <c r="AM43" s="157"/>
      <c r="AN43" s="157"/>
      <c r="AO43" s="157"/>
      <c r="AP43" s="157"/>
      <c r="AQ43" s="157"/>
      <c r="AR43" s="157"/>
      <c r="AS43" s="159" t="s">
        <v>1073</v>
      </c>
      <c r="AT43" s="160"/>
      <c r="AU43" s="160"/>
      <c r="AV43" s="160"/>
      <c r="AW43" s="160"/>
      <c r="AX43" s="140"/>
      <c r="AY43" s="140"/>
      <c r="AZ43" s="140"/>
      <c r="BA43" s="140"/>
      <c r="BB43" s="155"/>
      <c r="BD43" s="155"/>
      <c r="BE43" s="157"/>
      <c r="BF43" s="157"/>
      <c r="BG43" s="157"/>
      <c r="BH43" s="157"/>
      <c r="BI43" s="157"/>
      <c r="BJ43" s="163" t="s">
        <v>1075</v>
      </c>
      <c r="BK43" s="160">
        <f>'2) Final Data'!D21</f>
        <v>0</v>
      </c>
      <c r="BL43" s="160"/>
      <c r="BM43" s="160"/>
      <c r="BN43" s="160"/>
      <c r="BO43" s="160"/>
      <c r="BP43" s="140"/>
      <c r="BQ43" s="140"/>
      <c r="BR43" s="140"/>
      <c r="BS43" s="140"/>
      <c r="BT43" s="155"/>
      <c r="BV43" s="155"/>
      <c r="BW43" s="140"/>
      <c r="BX43" s="140"/>
      <c r="BY43" s="140"/>
      <c r="BZ43" s="162"/>
      <c r="CA43" s="162"/>
      <c r="CB43" s="162"/>
      <c r="CC43" s="162"/>
      <c r="CD43" s="162"/>
      <c r="CE43" s="162"/>
      <c r="CF43" s="162"/>
      <c r="CG43" s="162"/>
      <c r="CH43" s="162"/>
      <c r="CI43" s="164" t="s">
        <v>888</v>
      </c>
      <c r="CJ43" s="162"/>
      <c r="CK43" s="162"/>
      <c r="CL43" s="162"/>
      <c r="CM43" s="162"/>
      <c r="CN43" s="162"/>
      <c r="CO43" s="140"/>
    </row>
    <row r="44" spans="2:93">
      <c r="B44" s="155"/>
      <c r="C44" s="155"/>
      <c r="D44" s="155"/>
      <c r="E44" s="155"/>
      <c r="F44" s="155"/>
      <c r="G44" s="155"/>
      <c r="H44" s="155"/>
      <c r="I44" s="155"/>
      <c r="J44" s="155"/>
      <c r="K44" s="155"/>
      <c r="L44" s="155"/>
      <c r="M44" s="155"/>
      <c r="N44" s="140"/>
      <c r="O44" s="140"/>
      <c r="P44" s="140"/>
      <c r="Q44" s="140"/>
      <c r="R44" s="140"/>
      <c r="T44" s="140"/>
      <c r="U44" s="157"/>
      <c r="V44" s="157"/>
      <c r="W44" s="157"/>
      <c r="X44" s="157"/>
      <c r="Y44" s="157"/>
      <c r="Z44" s="163" t="s">
        <v>1076</v>
      </c>
      <c r="AA44" s="160">
        <f>'2) Final Data'!D59</f>
        <v>7.4999999999999997E-2</v>
      </c>
      <c r="AB44" s="160">
        <f>1-AA44</f>
        <v>0.92500000000000004</v>
      </c>
      <c r="AC44" s="160"/>
      <c r="AD44" s="160"/>
      <c r="AE44" s="160"/>
      <c r="AF44" s="140"/>
      <c r="AG44" s="140"/>
      <c r="AH44" s="140"/>
      <c r="AI44" s="140"/>
      <c r="AJ44" s="140"/>
      <c r="AL44" s="140"/>
      <c r="AM44" s="157"/>
      <c r="AN44" s="157"/>
      <c r="AO44" s="157"/>
      <c r="AP44" s="157"/>
      <c r="AQ44" s="157"/>
      <c r="AR44" s="163" t="s">
        <v>1077</v>
      </c>
      <c r="AS44" s="160">
        <f>'2) Final Data'!D121</f>
        <v>0.3464511310133182</v>
      </c>
      <c r="AT44" s="160"/>
      <c r="AU44" s="160"/>
      <c r="AV44" s="160"/>
      <c r="AW44" s="160"/>
      <c r="AX44" s="140"/>
      <c r="AY44" s="140"/>
      <c r="AZ44" s="140"/>
      <c r="BA44" s="140"/>
      <c r="BB44" s="155"/>
      <c r="BD44" s="155"/>
      <c r="BE44" s="157"/>
      <c r="BF44" s="157"/>
      <c r="BG44" s="157"/>
      <c r="BH44" s="157"/>
      <c r="BI44" s="157"/>
      <c r="BJ44" s="163" t="s">
        <v>1078</v>
      </c>
      <c r="BK44" s="160">
        <f>'2) Final Data'!D22</f>
        <v>0.31506849315068491</v>
      </c>
      <c r="BL44" s="160"/>
      <c r="BM44" s="160"/>
      <c r="BN44" s="160"/>
      <c r="BO44" s="160"/>
      <c r="BP44" s="140"/>
      <c r="BQ44" s="140"/>
      <c r="BR44" s="140"/>
      <c r="BS44" s="140"/>
      <c r="BT44" s="155"/>
      <c r="BV44" s="155"/>
      <c r="BW44" s="140"/>
      <c r="BX44" s="140"/>
      <c r="BY44" s="140"/>
      <c r="BZ44" s="162"/>
      <c r="CA44" s="162"/>
      <c r="CB44" s="162"/>
      <c r="CC44" s="162"/>
      <c r="CD44" s="162"/>
      <c r="CE44" s="162"/>
      <c r="CF44" s="162"/>
      <c r="CG44" s="162"/>
      <c r="CH44" s="162"/>
      <c r="CI44" s="164"/>
      <c r="CJ44" s="162" t="s">
        <v>889</v>
      </c>
      <c r="CK44" s="162" t="s">
        <v>890</v>
      </c>
      <c r="CL44" s="162" t="s">
        <v>891</v>
      </c>
      <c r="CM44" s="162"/>
      <c r="CN44" s="162"/>
      <c r="CO44" s="140"/>
    </row>
    <row r="45" spans="2:93">
      <c r="B45" s="155"/>
      <c r="C45" s="157"/>
      <c r="D45" s="140"/>
      <c r="E45" s="140"/>
      <c r="F45" s="140"/>
      <c r="G45" s="140"/>
      <c r="H45" s="163" t="s">
        <v>1079</v>
      </c>
      <c r="I45" s="157">
        <f>'2) Final Data'!F46</f>
        <v>872.48</v>
      </c>
      <c r="J45" s="157"/>
      <c r="K45" s="157"/>
      <c r="L45" s="176">
        <v>706</v>
      </c>
      <c r="M45" s="176">
        <v>251.75959999999998</v>
      </c>
      <c r="N45" s="140"/>
      <c r="O45" s="140"/>
      <c r="P45" s="140"/>
      <c r="Q45" s="140"/>
      <c r="R45" s="140"/>
      <c r="T45" s="140"/>
      <c r="U45" s="157"/>
      <c r="V45" s="157"/>
      <c r="W45" s="157"/>
      <c r="X45" s="157"/>
      <c r="Y45" s="157"/>
      <c r="Z45" s="163" t="s">
        <v>1080</v>
      </c>
      <c r="AA45" s="160">
        <f>'2) Final Data'!D58</f>
        <v>1</v>
      </c>
      <c r="AB45" s="160">
        <f t="shared" ref="AB45:AB47" si="0">1-AA45</f>
        <v>0</v>
      </c>
      <c r="AC45" s="160"/>
      <c r="AD45" s="160"/>
      <c r="AE45" s="160"/>
      <c r="AF45" s="140"/>
      <c r="AG45" s="140"/>
      <c r="AH45" s="140"/>
      <c r="AI45" s="140"/>
      <c r="AJ45" s="140"/>
      <c r="AL45" s="140"/>
      <c r="AM45" s="157"/>
      <c r="AN45" s="157"/>
      <c r="AO45" s="157"/>
      <c r="AP45" s="157"/>
      <c r="AQ45" s="157"/>
      <c r="AR45" s="163" t="s">
        <v>1081</v>
      </c>
      <c r="AS45" s="160">
        <f>'2) Final Data'!D122</f>
        <v>0.44472993937137745</v>
      </c>
      <c r="AT45" s="160"/>
      <c r="AU45" s="160"/>
      <c r="AV45" s="160"/>
      <c r="AW45" s="160"/>
      <c r="AX45" s="140"/>
      <c r="AY45" s="140"/>
      <c r="AZ45" s="140"/>
      <c r="BA45" s="140"/>
      <c r="BB45" s="155"/>
      <c r="BD45" s="155"/>
      <c r="BE45" s="157"/>
      <c r="BF45" s="157"/>
      <c r="BG45" s="157"/>
      <c r="BH45" s="157"/>
      <c r="BI45" s="157"/>
      <c r="BJ45" s="163" t="s">
        <v>1082</v>
      </c>
      <c r="BK45" s="160">
        <f>'2) Final Data'!D23</f>
        <v>0.34246575342465752</v>
      </c>
      <c r="BL45" s="160"/>
      <c r="BM45" s="160"/>
      <c r="BN45" s="160"/>
      <c r="BO45" s="160"/>
      <c r="BP45" s="140"/>
      <c r="BQ45" s="140"/>
      <c r="BR45" s="140"/>
      <c r="BS45" s="140"/>
      <c r="BT45" s="155"/>
      <c r="BV45" s="155"/>
      <c r="BW45" s="140"/>
      <c r="BX45" s="140"/>
      <c r="BY45" s="140"/>
      <c r="BZ45" s="162"/>
      <c r="CA45" s="162"/>
      <c r="CB45" s="162"/>
      <c r="CC45" s="162"/>
      <c r="CD45" s="162"/>
      <c r="CE45" s="162"/>
      <c r="CF45" s="162"/>
      <c r="CG45" s="162"/>
      <c r="CH45" s="162"/>
      <c r="CI45" s="165" t="s">
        <v>1083</v>
      </c>
      <c r="CJ45" s="181">
        <v>0.57499999999999996</v>
      </c>
      <c r="CK45" s="181">
        <v>0.42499999999999999</v>
      </c>
      <c r="CL45" s="166"/>
      <c r="CM45" s="162"/>
      <c r="CN45" s="162"/>
      <c r="CO45" s="140"/>
    </row>
    <row r="46" spans="2:93">
      <c r="B46" s="155"/>
      <c r="C46" s="157"/>
      <c r="D46" s="157"/>
      <c r="E46" s="157"/>
      <c r="F46" s="157"/>
      <c r="G46" s="157"/>
      <c r="H46" s="163" t="s">
        <v>1084</v>
      </c>
      <c r="I46" s="157">
        <f>'2) Final Data'!F45</f>
        <v>836.4</v>
      </c>
      <c r="J46" s="157"/>
      <c r="K46" s="157"/>
      <c r="L46" s="176">
        <v>706</v>
      </c>
      <c r="M46" s="176">
        <v>251.75959999999998</v>
      </c>
      <c r="N46" s="140"/>
      <c r="O46" s="140"/>
      <c r="P46" s="140"/>
      <c r="Q46" s="140"/>
      <c r="R46" s="140"/>
      <c r="T46" s="140"/>
      <c r="U46" s="157"/>
      <c r="V46" s="157"/>
      <c r="W46" s="157"/>
      <c r="X46" s="157"/>
      <c r="Y46" s="157"/>
      <c r="Z46" s="163" t="s">
        <v>1085</v>
      </c>
      <c r="AA46" s="160">
        <f>'2) Final Data'!D57</f>
        <v>0.72499999999999998</v>
      </c>
      <c r="AB46" s="160">
        <f t="shared" si="0"/>
        <v>0.27500000000000002</v>
      </c>
      <c r="AC46" s="160"/>
      <c r="AD46" s="160"/>
      <c r="AE46" s="160"/>
      <c r="AF46" s="140"/>
      <c r="AG46" s="140"/>
      <c r="AH46" s="140"/>
      <c r="AI46" s="140"/>
      <c r="AJ46" s="140"/>
      <c r="AL46" s="140"/>
      <c r="AM46" s="157"/>
      <c r="AN46" s="157"/>
      <c r="AO46" s="157"/>
      <c r="AP46" s="157"/>
      <c r="AQ46" s="157"/>
      <c r="AR46" s="163" t="s">
        <v>1086</v>
      </c>
      <c r="AS46" s="160">
        <f>'2) Final Data'!D123</f>
        <v>7.6797267579252496E-2</v>
      </c>
      <c r="AT46" s="160"/>
      <c r="AU46" s="160"/>
      <c r="AV46" s="160"/>
      <c r="AW46" s="160"/>
      <c r="AX46" s="140"/>
      <c r="AY46" s="140"/>
      <c r="AZ46" s="140"/>
      <c r="BA46" s="140"/>
      <c r="BB46" s="155"/>
      <c r="BD46" s="155"/>
      <c r="BE46" s="157"/>
      <c r="BF46" s="157"/>
      <c r="BG46" s="157"/>
      <c r="BH46" s="157"/>
      <c r="BI46" s="157"/>
      <c r="BJ46" s="163" t="s">
        <v>255</v>
      </c>
      <c r="BK46" s="160">
        <f>'2) Final Data'!D24</f>
        <v>0.34246575342465752</v>
      </c>
      <c r="BL46" s="160"/>
      <c r="BM46" s="160"/>
      <c r="BN46" s="160"/>
      <c r="BO46" s="160"/>
      <c r="BP46" s="140"/>
      <c r="BQ46" s="140"/>
      <c r="BR46" s="140"/>
      <c r="BS46" s="140"/>
      <c r="BT46" s="155"/>
      <c r="BV46" s="155"/>
      <c r="BW46" s="140"/>
      <c r="BX46" s="140"/>
      <c r="BY46" s="140"/>
      <c r="BZ46" s="162"/>
      <c r="CA46" s="162"/>
      <c r="CB46" s="162"/>
      <c r="CC46" s="162"/>
      <c r="CD46" s="162"/>
      <c r="CE46" s="162"/>
      <c r="CF46" s="162"/>
      <c r="CG46" s="162"/>
      <c r="CH46" s="162"/>
      <c r="CI46" s="165" t="s">
        <v>1087</v>
      </c>
      <c r="CJ46" s="181">
        <v>0.7</v>
      </c>
      <c r="CK46" s="181">
        <v>0.3</v>
      </c>
      <c r="CL46" s="166"/>
      <c r="CM46" s="162"/>
      <c r="CN46" s="162"/>
      <c r="CO46" s="140"/>
    </row>
    <row r="47" spans="2:93">
      <c r="B47" s="155"/>
      <c r="C47" s="157"/>
      <c r="D47" s="157"/>
      <c r="E47" s="157"/>
      <c r="F47" s="157"/>
      <c r="G47" s="157"/>
      <c r="H47" s="163" t="s">
        <v>1088</v>
      </c>
      <c r="I47" s="157"/>
      <c r="J47" s="175">
        <f>'2) Final Data'!D118</f>
        <v>2743.7732142857149</v>
      </c>
      <c r="K47" s="157"/>
      <c r="L47" s="176">
        <v>706</v>
      </c>
      <c r="M47" s="176">
        <v>251.75959999999998</v>
      </c>
      <c r="N47" s="140"/>
      <c r="O47" s="140"/>
      <c r="P47" s="140"/>
      <c r="Q47" s="140"/>
      <c r="R47" s="140"/>
      <c r="T47" s="140"/>
      <c r="U47" s="157"/>
      <c r="V47" s="157"/>
      <c r="W47" s="157"/>
      <c r="X47" s="157"/>
      <c r="Y47" s="157"/>
      <c r="Z47" s="163" t="s">
        <v>1089</v>
      </c>
      <c r="AA47" s="160">
        <v>0.35</v>
      </c>
      <c r="AB47" s="160">
        <f t="shared" si="0"/>
        <v>0.65</v>
      </c>
      <c r="AC47" s="160"/>
      <c r="AD47" s="160"/>
      <c r="AE47" s="160"/>
      <c r="AF47" s="140"/>
      <c r="AG47" s="140"/>
      <c r="AH47" s="140"/>
      <c r="AI47" s="140"/>
      <c r="AJ47" s="140"/>
      <c r="AL47" s="140"/>
      <c r="AM47" s="157"/>
      <c r="AN47" s="157"/>
      <c r="AO47" s="157"/>
      <c r="AP47" s="157"/>
      <c r="AQ47" s="157"/>
      <c r="AR47" s="163" t="s">
        <v>1090</v>
      </c>
      <c r="AS47" s="160">
        <f>'2) Final Data'!D124</f>
        <v>2.2496826689176509E-2</v>
      </c>
      <c r="AT47" s="160"/>
      <c r="AU47" s="160"/>
      <c r="AV47" s="160"/>
      <c r="AW47" s="160"/>
      <c r="AX47" s="140"/>
      <c r="AY47" s="140"/>
      <c r="AZ47" s="140"/>
      <c r="BA47" s="140"/>
      <c r="BB47" s="155"/>
      <c r="BD47" s="155"/>
      <c r="BE47" s="157"/>
      <c r="BF47" s="157"/>
      <c r="BG47" s="157"/>
      <c r="BH47" s="157"/>
      <c r="BI47" s="157"/>
      <c r="BJ47" s="163"/>
      <c r="BK47" s="160"/>
      <c r="BL47" s="160"/>
      <c r="BM47" s="160"/>
      <c r="BN47" s="160"/>
      <c r="BO47" s="160"/>
      <c r="BP47" s="140"/>
      <c r="BQ47" s="140"/>
      <c r="BR47" s="140"/>
      <c r="BS47" s="140"/>
      <c r="BT47" s="155"/>
      <c r="BV47" s="155"/>
      <c r="BW47" s="140"/>
      <c r="BX47" s="140"/>
      <c r="BY47" s="140"/>
      <c r="BZ47" s="162"/>
      <c r="CA47" s="162"/>
      <c r="CB47" s="162"/>
      <c r="CC47" s="162"/>
      <c r="CD47" s="162"/>
      <c r="CE47" s="162"/>
      <c r="CF47" s="162"/>
      <c r="CG47" s="162"/>
      <c r="CH47" s="162"/>
      <c r="CI47" s="165" t="s">
        <v>1091</v>
      </c>
      <c r="CJ47" s="181">
        <v>0.7</v>
      </c>
      <c r="CK47" s="181">
        <v>0.3</v>
      </c>
      <c r="CL47" s="166"/>
      <c r="CM47" s="162"/>
      <c r="CN47" s="162"/>
      <c r="CO47" s="140"/>
    </row>
    <row r="48" spans="2:93">
      <c r="B48" s="155"/>
      <c r="C48" s="157"/>
      <c r="D48" s="140"/>
      <c r="E48" s="140"/>
      <c r="F48" s="140"/>
      <c r="G48" s="140"/>
      <c r="H48" s="163" t="s">
        <v>1092</v>
      </c>
      <c r="I48" s="157"/>
      <c r="J48" s="157"/>
      <c r="K48" s="176">
        <v>1412</v>
      </c>
      <c r="L48" s="176">
        <v>706</v>
      </c>
      <c r="M48" s="176">
        <v>251.75959999999998</v>
      </c>
      <c r="N48" s="140"/>
      <c r="O48" s="140"/>
      <c r="P48" s="140"/>
      <c r="Q48" s="140"/>
      <c r="R48" s="140"/>
      <c r="T48" s="140"/>
      <c r="U48" s="157"/>
      <c r="V48" s="157"/>
      <c r="W48" s="157"/>
      <c r="X48" s="157"/>
      <c r="Y48" s="157"/>
      <c r="Z48" s="163"/>
      <c r="AA48" s="157"/>
      <c r="AB48" s="160"/>
      <c r="AC48" s="160"/>
      <c r="AD48" s="160"/>
      <c r="AE48" s="160"/>
      <c r="AF48" s="140"/>
      <c r="AG48" s="140"/>
      <c r="AH48" s="140"/>
      <c r="AI48" s="140"/>
      <c r="AJ48" s="140"/>
      <c r="AL48" s="140"/>
      <c r="AM48" s="157"/>
      <c r="AN48" s="157"/>
      <c r="AO48" s="157"/>
      <c r="AP48" s="157"/>
      <c r="AQ48" s="157"/>
      <c r="AR48" s="163" t="s">
        <v>1093</v>
      </c>
      <c r="AS48" s="160">
        <f>'2) Final Data'!D125</f>
        <v>1.861574443778434E-2</v>
      </c>
      <c r="AT48" s="160"/>
      <c r="AU48" s="160"/>
      <c r="AV48" s="160"/>
      <c r="AW48" s="160"/>
      <c r="AX48" s="140"/>
      <c r="AY48" s="140"/>
      <c r="AZ48" s="140"/>
      <c r="BA48" s="140"/>
      <c r="BB48" s="155"/>
      <c r="BD48" s="155"/>
      <c r="BE48" s="157"/>
      <c r="BF48" s="157"/>
      <c r="BG48" s="157"/>
      <c r="BH48" s="157"/>
      <c r="BI48" s="157"/>
      <c r="BJ48" s="163"/>
      <c r="BK48" s="160" t="s">
        <v>1094</v>
      </c>
      <c r="BL48" s="160"/>
      <c r="BM48" s="160"/>
      <c r="BN48" s="160"/>
      <c r="BO48" s="160"/>
      <c r="BP48" s="140"/>
      <c r="BQ48" s="140"/>
      <c r="BR48" s="140"/>
      <c r="BS48" s="140"/>
      <c r="BT48" s="155"/>
      <c r="BV48" s="155"/>
      <c r="BW48" s="140"/>
      <c r="BX48" s="140"/>
      <c r="BY48" s="140"/>
      <c r="BZ48" s="162"/>
      <c r="CA48" s="162"/>
      <c r="CB48" s="162"/>
      <c r="CC48" s="162"/>
      <c r="CD48" s="162"/>
      <c r="CE48" s="162"/>
      <c r="CF48" s="162"/>
      <c r="CG48" s="162"/>
      <c r="CH48" s="162"/>
      <c r="CI48" s="165" t="s">
        <v>1095</v>
      </c>
      <c r="CJ48" s="181">
        <v>0.72499999999999998</v>
      </c>
      <c r="CK48" s="181">
        <v>0.27500000000000002</v>
      </c>
      <c r="CL48" s="166"/>
      <c r="CM48" s="162"/>
      <c r="CN48" s="162"/>
      <c r="CO48" s="140"/>
    </row>
    <row r="49" spans="2:93">
      <c r="B49" s="155"/>
      <c r="C49" s="140"/>
      <c r="D49" s="140"/>
      <c r="E49" s="140"/>
      <c r="F49" s="140"/>
      <c r="G49" s="140"/>
      <c r="H49" s="140"/>
      <c r="I49" s="140"/>
      <c r="J49" s="140"/>
      <c r="K49" s="140"/>
      <c r="L49" s="140"/>
      <c r="M49" s="140"/>
      <c r="N49" s="140"/>
      <c r="O49" s="140"/>
      <c r="P49" s="140"/>
      <c r="Q49" s="140"/>
      <c r="R49" s="140"/>
      <c r="T49" s="140"/>
      <c r="U49" s="157"/>
      <c r="V49" s="157"/>
      <c r="W49" s="157"/>
      <c r="X49" s="157"/>
      <c r="Y49" s="157"/>
      <c r="Z49" s="163"/>
      <c r="AA49" s="157"/>
      <c r="AB49" s="160"/>
      <c r="AC49" s="160"/>
      <c r="AD49" s="160"/>
      <c r="AE49" s="160"/>
      <c r="AF49" s="140"/>
      <c r="AG49" s="140"/>
      <c r="AH49" s="140"/>
      <c r="AI49" s="140"/>
      <c r="AJ49" s="140"/>
      <c r="AL49" s="140"/>
      <c r="AM49" s="140"/>
      <c r="AN49" s="140"/>
      <c r="AO49" s="140"/>
      <c r="AP49" s="140"/>
      <c r="AQ49" s="140"/>
      <c r="AR49" s="163" t="s">
        <v>1096</v>
      </c>
      <c r="AS49" s="160">
        <f>'2) Final Data'!D126</f>
        <v>9.0909090909090912E-2</v>
      </c>
      <c r="AT49" s="140"/>
      <c r="AU49" s="140"/>
      <c r="AV49" s="140"/>
      <c r="AW49" s="140"/>
      <c r="AX49" s="140"/>
      <c r="AY49" s="140"/>
      <c r="AZ49" s="140"/>
      <c r="BA49" s="140"/>
      <c r="BB49" s="155"/>
      <c r="BD49" s="155"/>
      <c r="BE49" s="157"/>
      <c r="BF49" s="157"/>
      <c r="BG49" s="157"/>
      <c r="BH49" s="157"/>
      <c r="BI49" s="157"/>
      <c r="BJ49" s="163" t="s">
        <v>1097</v>
      </c>
      <c r="BK49" s="160">
        <f>'2) Final Data'!D27</f>
        <v>0.5</v>
      </c>
      <c r="BL49" s="160"/>
      <c r="BM49" s="160"/>
      <c r="BN49" s="160"/>
      <c r="BO49" s="160"/>
      <c r="BP49" s="140"/>
      <c r="BQ49" s="140"/>
      <c r="BR49" s="140"/>
      <c r="BS49" s="140"/>
      <c r="BT49" s="155"/>
      <c r="BV49" s="155"/>
      <c r="BW49" s="140"/>
      <c r="BX49" s="140"/>
      <c r="BY49" s="140"/>
      <c r="BZ49" s="162"/>
      <c r="CA49" s="162"/>
      <c r="CB49" s="162"/>
      <c r="CC49" s="162"/>
      <c r="CD49" s="162"/>
      <c r="CE49" s="162"/>
      <c r="CF49" s="162"/>
      <c r="CG49" s="162"/>
      <c r="CH49" s="162"/>
      <c r="CI49" s="165" t="s">
        <v>1098</v>
      </c>
      <c r="CJ49" s="181">
        <v>0.65</v>
      </c>
      <c r="CK49" s="181">
        <v>0.35</v>
      </c>
      <c r="CL49" s="166"/>
      <c r="CM49" s="162"/>
      <c r="CN49" s="162"/>
      <c r="CO49" s="140"/>
    </row>
    <row r="50" spans="2:93" ht="28.5">
      <c r="B50" s="155"/>
      <c r="C50" s="140"/>
      <c r="D50" s="140"/>
      <c r="E50" s="140"/>
      <c r="F50" s="140"/>
      <c r="G50" s="140"/>
      <c r="H50" s="140"/>
      <c r="I50" s="140"/>
      <c r="J50" s="140"/>
      <c r="K50" s="140"/>
      <c r="L50" s="140"/>
      <c r="M50" s="140"/>
      <c r="N50" s="140"/>
      <c r="O50" s="140"/>
      <c r="P50" s="140"/>
      <c r="Q50" s="140"/>
      <c r="R50" s="140"/>
      <c r="T50" s="140"/>
      <c r="U50" s="140"/>
      <c r="V50" s="140"/>
      <c r="W50" s="140"/>
      <c r="X50" s="140"/>
      <c r="Y50" s="140"/>
      <c r="Z50" s="157"/>
      <c r="AA50" s="159" t="s">
        <v>1071</v>
      </c>
      <c r="AB50" s="140"/>
      <c r="AC50" s="140"/>
      <c r="AD50" s="140"/>
      <c r="AE50" s="140"/>
      <c r="AF50" s="140"/>
      <c r="AG50" s="140"/>
      <c r="AH50" s="140"/>
      <c r="AI50" s="140"/>
      <c r="AJ50" s="140"/>
      <c r="AL50" s="140"/>
      <c r="AM50" s="140"/>
      <c r="AN50" s="140"/>
      <c r="AO50" s="140"/>
      <c r="AP50" s="140"/>
      <c r="AQ50" s="140"/>
      <c r="AR50" s="140"/>
      <c r="AS50" s="140"/>
      <c r="AT50" s="140"/>
      <c r="AU50" s="140"/>
      <c r="AV50" s="140"/>
      <c r="AW50" s="140"/>
      <c r="AX50" s="140"/>
      <c r="AY50" s="140"/>
      <c r="AZ50" s="140"/>
      <c r="BA50" s="140"/>
      <c r="BB50" s="155"/>
      <c r="BD50" s="155"/>
      <c r="BE50" s="157"/>
      <c r="BF50" s="157"/>
      <c r="BG50" s="157"/>
      <c r="BH50" s="157"/>
      <c r="BI50" s="157"/>
      <c r="BJ50" s="163" t="s">
        <v>1099</v>
      </c>
      <c r="BK50" s="160">
        <f>'2) Final Data'!D28</f>
        <v>0.4</v>
      </c>
      <c r="BL50" s="160"/>
      <c r="BM50" s="160"/>
      <c r="BN50" s="160"/>
      <c r="BO50" s="160"/>
      <c r="BP50" s="140"/>
      <c r="BQ50" s="140"/>
      <c r="BR50" s="140"/>
      <c r="BS50" s="140"/>
      <c r="BT50" s="155"/>
      <c r="BV50" s="155"/>
      <c r="BW50" s="140"/>
      <c r="BX50" s="140"/>
      <c r="BY50" s="140"/>
      <c r="BZ50" s="162"/>
      <c r="CA50" s="162"/>
      <c r="CB50" s="162"/>
      <c r="CC50" s="162"/>
      <c r="CD50" s="162"/>
      <c r="CE50" s="162"/>
      <c r="CF50" s="162"/>
      <c r="CG50" s="162"/>
      <c r="CH50" s="162"/>
      <c r="CI50" s="165" t="s">
        <v>1100</v>
      </c>
      <c r="CJ50" s="181">
        <v>0.27500000000000002</v>
      </c>
      <c r="CK50" s="181">
        <v>0.7</v>
      </c>
      <c r="CL50" s="166"/>
      <c r="CM50" s="162"/>
      <c r="CN50" s="162"/>
      <c r="CO50" s="140"/>
    </row>
    <row r="51" spans="2:93">
      <c r="B51" s="155"/>
      <c r="C51" s="140"/>
      <c r="D51" s="140"/>
      <c r="E51" s="140"/>
      <c r="F51" s="140"/>
      <c r="G51" s="140"/>
      <c r="H51" s="140"/>
      <c r="I51" s="140"/>
      <c r="J51" s="140"/>
      <c r="K51" s="140"/>
      <c r="L51" s="140"/>
      <c r="M51" s="140"/>
      <c r="N51" s="140"/>
      <c r="O51" s="140"/>
      <c r="P51" s="140"/>
      <c r="Q51" s="140"/>
      <c r="R51" s="140"/>
      <c r="T51" s="140"/>
      <c r="U51" s="140"/>
      <c r="V51" s="140"/>
      <c r="W51" s="140"/>
      <c r="X51" s="140"/>
      <c r="Y51" s="140"/>
      <c r="Z51" s="163" t="s">
        <v>1057</v>
      </c>
      <c r="AA51" s="157">
        <f>'2) Final Data'!F46</f>
        <v>872.48</v>
      </c>
      <c r="AB51" s="140"/>
      <c r="AC51" s="140"/>
      <c r="AD51" s="140"/>
      <c r="AE51" s="140"/>
      <c r="AF51" s="140"/>
      <c r="AG51" s="140"/>
      <c r="AH51" s="140"/>
      <c r="AI51" s="140"/>
      <c r="AJ51" s="140"/>
      <c r="AL51" s="140"/>
      <c r="AM51" s="140"/>
      <c r="AN51" s="140"/>
      <c r="AO51" s="140"/>
      <c r="AP51" s="140"/>
      <c r="AQ51" s="140"/>
      <c r="AR51" s="140"/>
      <c r="AS51" s="140"/>
      <c r="AT51" s="140"/>
      <c r="AU51" s="140"/>
      <c r="AV51" s="140"/>
      <c r="AW51" s="140"/>
      <c r="AX51" s="140"/>
      <c r="AY51" s="140"/>
      <c r="AZ51" s="140"/>
      <c r="BA51" s="140"/>
      <c r="BB51" s="155"/>
      <c r="BD51" s="155"/>
      <c r="BE51" s="157"/>
      <c r="BF51" s="157"/>
      <c r="BG51" s="157"/>
      <c r="BH51" s="157"/>
      <c r="BI51" s="157"/>
      <c r="BJ51" s="163" t="s">
        <v>1101</v>
      </c>
      <c r="BK51" s="160">
        <f>'2) Final Data'!D30</f>
        <v>0.1</v>
      </c>
      <c r="BL51" s="160"/>
      <c r="BM51" s="160"/>
      <c r="BN51" s="160"/>
      <c r="BO51" s="160"/>
      <c r="BP51" s="140"/>
      <c r="BQ51" s="140"/>
      <c r="BR51" s="140"/>
      <c r="BS51" s="140"/>
      <c r="BT51" s="155"/>
      <c r="BV51" s="155"/>
      <c r="BW51" s="140"/>
      <c r="BX51" s="140"/>
      <c r="BY51" s="140"/>
      <c r="BZ51" s="162"/>
      <c r="CA51" s="162"/>
      <c r="CB51" s="162"/>
      <c r="CC51" s="162"/>
      <c r="CD51" s="162"/>
      <c r="CE51" s="162"/>
      <c r="CF51" s="162"/>
      <c r="CG51" s="162"/>
      <c r="CH51" s="162"/>
      <c r="CI51" s="165"/>
      <c r="CJ51" s="181"/>
      <c r="CK51" s="181"/>
      <c r="CL51" s="162"/>
      <c r="CM51" s="162"/>
      <c r="CN51" s="162"/>
      <c r="CO51" s="140"/>
    </row>
    <row r="52" spans="2:93">
      <c r="B52" s="155"/>
      <c r="C52" s="140"/>
      <c r="D52" s="140"/>
      <c r="E52" s="140"/>
      <c r="F52" s="140"/>
      <c r="G52" s="140"/>
      <c r="H52" s="140"/>
      <c r="I52" s="140"/>
      <c r="J52" s="140"/>
      <c r="K52" s="140"/>
      <c r="L52" s="140"/>
      <c r="M52" s="140"/>
      <c r="N52" s="140"/>
      <c r="O52" s="140"/>
      <c r="P52" s="140"/>
      <c r="Q52" s="140"/>
      <c r="R52" s="140"/>
      <c r="T52" s="140"/>
      <c r="U52" s="140"/>
      <c r="V52" s="140"/>
      <c r="W52" s="140"/>
      <c r="X52" s="140"/>
      <c r="Y52" s="140"/>
      <c r="Z52" s="163" t="s">
        <v>1056</v>
      </c>
      <c r="AA52" s="157">
        <f>'2) Final Data'!F47</f>
        <v>815.07999999999993</v>
      </c>
      <c r="AB52" s="140"/>
      <c r="AC52" s="140"/>
      <c r="AD52" s="140"/>
      <c r="AE52" s="140"/>
      <c r="AF52" s="140"/>
      <c r="AG52" s="140"/>
      <c r="AH52" s="140"/>
      <c r="AI52" s="140"/>
      <c r="AJ52" s="140"/>
      <c r="AL52" s="140"/>
      <c r="AM52" s="140"/>
      <c r="AN52" s="140"/>
      <c r="AO52" s="140"/>
      <c r="AP52" s="140"/>
      <c r="AQ52" s="140"/>
      <c r="AR52" s="140"/>
      <c r="AS52" s="140"/>
      <c r="AT52" s="140"/>
      <c r="AU52" s="140"/>
      <c r="AV52" s="140"/>
      <c r="AW52" s="140"/>
      <c r="AX52" s="140"/>
      <c r="AY52" s="140"/>
      <c r="AZ52" s="140"/>
      <c r="BA52" s="140"/>
      <c r="BB52" s="155"/>
      <c r="BD52" s="155"/>
      <c r="BE52" s="157"/>
      <c r="BF52" s="157"/>
      <c r="BG52" s="157"/>
      <c r="BH52" s="157"/>
      <c r="BI52" s="157"/>
      <c r="BJ52" s="163" t="s">
        <v>1102</v>
      </c>
      <c r="BK52" s="160"/>
      <c r="BL52" s="160"/>
      <c r="BM52" s="160"/>
      <c r="BN52" s="160"/>
      <c r="BO52" s="160"/>
      <c r="BP52" s="140"/>
      <c r="BQ52" s="140"/>
      <c r="BR52" s="140"/>
      <c r="BS52" s="140"/>
      <c r="BT52" s="155"/>
      <c r="BV52" s="155"/>
      <c r="BW52" s="140"/>
      <c r="BX52" s="140"/>
      <c r="BY52" s="140"/>
      <c r="BZ52" s="162"/>
      <c r="CA52" s="162"/>
      <c r="CB52" s="162"/>
      <c r="CC52" s="162"/>
      <c r="CD52" s="162"/>
      <c r="CE52" s="162"/>
      <c r="CF52" s="162"/>
      <c r="CG52" s="162"/>
      <c r="CH52" s="162"/>
      <c r="CI52" s="162"/>
      <c r="CJ52" s="181"/>
      <c r="CK52" s="181"/>
      <c r="CL52" s="162"/>
      <c r="CM52" s="162"/>
      <c r="CN52" s="162"/>
      <c r="CO52" s="140"/>
    </row>
    <row r="53" spans="2:93">
      <c r="B53" s="155"/>
      <c r="C53" s="140"/>
      <c r="D53" s="140"/>
      <c r="E53" s="140"/>
      <c r="F53" s="140"/>
      <c r="G53" s="140"/>
      <c r="H53" s="140"/>
      <c r="I53" s="140"/>
      <c r="J53" s="140"/>
      <c r="K53" s="140"/>
      <c r="L53" s="140"/>
      <c r="M53" s="140"/>
      <c r="N53" s="140"/>
      <c r="O53" s="140"/>
      <c r="P53" s="140"/>
      <c r="Q53" s="140"/>
      <c r="R53" s="140"/>
      <c r="T53" s="140"/>
      <c r="U53" s="140"/>
      <c r="V53" s="140"/>
      <c r="W53" s="140"/>
      <c r="X53" s="140"/>
      <c r="Y53" s="140"/>
      <c r="Z53" s="163" t="s">
        <v>1053</v>
      </c>
      <c r="AA53" s="157">
        <f>'2) Final Data'!F45</f>
        <v>836.4</v>
      </c>
      <c r="AB53" s="140"/>
      <c r="AC53" s="140"/>
      <c r="AD53" s="140"/>
      <c r="AE53" s="140"/>
      <c r="AF53" s="140"/>
      <c r="AG53" s="140"/>
      <c r="AH53" s="140"/>
      <c r="AI53" s="140"/>
      <c r="AJ53" s="140"/>
      <c r="AL53" s="140"/>
      <c r="AM53" s="140"/>
      <c r="AN53" s="140"/>
      <c r="AO53" s="140"/>
      <c r="AP53" s="140"/>
      <c r="AQ53" s="140"/>
      <c r="AR53" s="140"/>
      <c r="AS53" s="140"/>
      <c r="AT53" s="140"/>
      <c r="AU53" s="140"/>
      <c r="AV53" s="140"/>
      <c r="AW53" s="140"/>
      <c r="AX53" s="140"/>
      <c r="AY53" s="140"/>
      <c r="AZ53" s="140"/>
      <c r="BA53" s="140"/>
      <c r="BB53" s="155"/>
      <c r="BD53" s="155"/>
      <c r="BE53" s="157"/>
      <c r="BF53" s="157"/>
      <c r="BG53" s="157"/>
      <c r="BH53" s="157"/>
      <c r="BI53" s="157"/>
      <c r="BJ53" s="163"/>
      <c r="BK53" s="160"/>
      <c r="BL53" s="160"/>
      <c r="BM53" s="160"/>
      <c r="BN53" s="160"/>
      <c r="BO53" s="160"/>
      <c r="BP53" s="140"/>
      <c r="BQ53" s="140"/>
      <c r="BR53" s="140"/>
      <c r="BS53" s="140"/>
      <c r="BT53" s="155"/>
      <c r="BV53" s="155"/>
      <c r="BW53" s="140"/>
      <c r="BX53" s="140"/>
      <c r="BY53" s="140"/>
      <c r="BZ53" s="162"/>
      <c r="CA53" s="162"/>
      <c r="CB53" s="162"/>
      <c r="CC53" s="162"/>
      <c r="CD53" s="162"/>
      <c r="CE53" s="162"/>
      <c r="CF53" s="162"/>
      <c r="CG53" s="162"/>
      <c r="CH53" s="162"/>
      <c r="CI53" s="162"/>
      <c r="CJ53" s="181"/>
      <c r="CK53" s="181"/>
      <c r="CL53" s="162"/>
      <c r="CM53" s="162"/>
      <c r="CN53" s="162"/>
      <c r="CO53" s="140"/>
    </row>
    <row r="54" spans="2:93">
      <c r="B54" s="155"/>
      <c r="C54" s="140"/>
      <c r="D54" s="140"/>
      <c r="E54" s="140"/>
      <c r="F54" s="140"/>
      <c r="G54" s="140"/>
      <c r="H54" s="140"/>
      <c r="I54" s="140"/>
      <c r="J54" s="140"/>
      <c r="K54" s="140"/>
      <c r="L54" s="140"/>
      <c r="M54" s="140"/>
      <c r="N54" s="140"/>
      <c r="O54" s="140"/>
      <c r="P54" s="140"/>
      <c r="Q54" s="140"/>
      <c r="R54" s="140"/>
      <c r="T54" s="140"/>
      <c r="U54" s="140"/>
      <c r="V54" s="140"/>
      <c r="W54" s="140"/>
      <c r="X54" s="140"/>
      <c r="Y54" s="140"/>
      <c r="Z54" s="140"/>
      <c r="AA54" s="140"/>
      <c r="AB54" s="140"/>
      <c r="AC54" s="140"/>
      <c r="AD54" s="140"/>
      <c r="AE54" s="140"/>
      <c r="AF54" s="140"/>
      <c r="AG54" s="140"/>
      <c r="AH54" s="140"/>
      <c r="AI54" s="140"/>
      <c r="AJ54" s="140"/>
      <c r="AL54" s="140"/>
      <c r="AM54" s="140"/>
      <c r="AN54" s="140"/>
      <c r="AO54" s="140"/>
      <c r="AP54" s="140"/>
      <c r="AQ54" s="140"/>
      <c r="AR54" s="140"/>
      <c r="AS54" s="140"/>
      <c r="AT54" s="140"/>
      <c r="AU54" s="140"/>
      <c r="AV54" s="140"/>
      <c r="AW54" s="140"/>
      <c r="AX54" s="140"/>
      <c r="AY54" s="140"/>
      <c r="AZ54" s="140"/>
      <c r="BA54" s="140"/>
      <c r="BB54" s="155"/>
      <c r="BD54" s="155"/>
      <c r="BE54" s="157"/>
      <c r="BF54" s="157"/>
      <c r="BG54" s="157"/>
      <c r="BH54" s="157"/>
      <c r="BI54" s="157"/>
      <c r="BJ54" s="163"/>
      <c r="BK54" s="160"/>
      <c r="BL54" s="160"/>
      <c r="BM54" s="160"/>
      <c r="BN54" s="160"/>
      <c r="BO54" s="160"/>
      <c r="BP54" s="140"/>
      <c r="BQ54" s="140"/>
      <c r="BR54" s="140"/>
      <c r="BS54" s="140"/>
      <c r="BT54" s="155"/>
      <c r="BV54" s="155"/>
      <c r="BW54" s="140"/>
      <c r="BX54" s="140"/>
      <c r="BY54" s="140"/>
      <c r="BZ54" s="162"/>
      <c r="CA54" s="162"/>
      <c r="CB54" s="162"/>
      <c r="CC54" s="162"/>
      <c r="CD54" s="162"/>
      <c r="CE54" s="162"/>
      <c r="CF54" s="162"/>
      <c r="CG54" s="162"/>
      <c r="CH54" s="162"/>
      <c r="CI54" s="164" t="s">
        <v>905</v>
      </c>
      <c r="CJ54" s="181">
        <v>0.97499999999999998</v>
      </c>
      <c r="CK54" s="181">
        <v>2.5000000000000001E-2</v>
      </c>
      <c r="CL54" s="166"/>
      <c r="CM54" s="162"/>
      <c r="CN54" s="162"/>
      <c r="CO54" s="140"/>
    </row>
    <row r="55" spans="2:93">
      <c r="B55" s="155"/>
      <c r="C55" s="140"/>
      <c r="D55" s="140"/>
      <c r="E55" s="140"/>
      <c r="F55" s="140"/>
      <c r="G55" s="140"/>
      <c r="H55" s="140"/>
      <c r="I55" s="140"/>
      <c r="J55" s="140"/>
      <c r="K55" s="140"/>
      <c r="L55" s="140"/>
      <c r="M55" s="140"/>
      <c r="N55" s="140"/>
      <c r="O55" s="140"/>
      <c r="P55" s="140"/>
      <c r="Q55" s="140"/>
      <c r="R55" s="140"/>
      <c r="T55" s="140"/>
      <c r="U55" s="140"/>
      <c r="V55" s="140"/>
      <c r="W55" s="140"/>
      <c r="X55" s="140"/>
      <c r="Y55" s="140"/>
      <c r="Z55" s="140"/>
      <c r="AA55" s="140"/>
      <c r="AB55" s="140"/>
      <c r="AC55" s="140"/>
      <c r="AD55" s="140"/>
      <c r="AE55" s="140"/>
      <c r="AF55" s="140"/>
      <c r="AG55" s="140"/>
      <c r="AH55" s="140"/>
      <c r="AI55" s="140"/>
      <c r="AJ55" s="140"/>
      <c r="AL55" s="140"/>
      <c r="AM55" s="140"/>
      <c r="AN55" s="140"/>
      <c r="AO55" s="140"/>
      <c r="AP55" s="140"/>
      <c r="AQ55" s="140"/>
      <c r="AR55" s="140"/>
      <c r="AS55" s="140"/>
      <c r="AT55" s="140"/>
      <c r="AU55" s="140"/>
      <c r="AV55" s="140"/>
      <c r="AW55" s="140"/>
      <c r="AX55" s="140"/>
      <c r="AY55" s="140"/>
      <c r="AZ55" s="140"/>
      <c r="BA55" s="140"/>
      <c r="BB55" s="155"/>
      <c r="BD55" s="155"/>
      <c r="BE55" s="157"/>
      <c r="BF55" s="157"/>
      <c r="BG55" s="157"/>
      <c r="BH55" s="157"/>
      <c r="BI55" s="157"/>
      <c r="BJ55" s="163"/>
      <c r="BK55" s="160" t="s">
        <v>1103</v>
      </c>
      <c r="BL55" s="160"/>
      <c r="BM55" s="160"/>
      <c r="BN55" s="160"/>
      <c r="BO55" s="160"/>
      <c r="BP55" s="140"/>
      <c r="BQ55" s="140"/>
      <c r="BR55" s="140"/>
      <c r="BS55" s="140"/>
      <c r="BT55" s="155"/>
      <c r="BV55" s="155"/>
      <c r="BW55" s="140"/>
      <c r="BX55" s="140"/>
      <c r="BY55" s="140"/>
      <c r="BZ55" s="162"/>
      <c r="CA55" s="162"/>
      <c r="CB55" s="162"/>
      <c r="CC55" s="162"/>
      <c r="CD55" s="162"/>
      <c r="CE55" s="162"/>
      <c r="CF55" s="162"/>
      <c r="CG55" s="162"/>
      <c r="CH55" s="162"/>
      <c r="CI55" s="164"/>
      <c r="CJ55" s="162"/>
      <c r="CK55" s="162"/>
      <c r="CL55" s="162"/>
      <c r="CM55" s="162"/>
      <c r="CN55" s="162"/>
      <c r="CO55" s="140"/>
    </row>
    <row r="56" spans="2:93" ht="28.5">
      <c r="B56" s="155"/>
      <c r="C56" s="140"/>
      <c r="D56" s="140"/>
      <c r="E56" s="140"/>
      <c r="F56" s="140"/>
      <c r="G56" s="140"/>
      <c r="H56" s="140"/>
      <c r="I56" s="140"/>
      <c r="J56" s="140"/>
      <c r="K56" s="140"/>
      <c r="L56" s="140"/>
      <c r="M56" s="140"/>
      <c r="N56" s="140"/>
      <c r="O56" s="140"/>
      <c r="P56" s="140"/>
      <c r="Q56" s="140"/>
      <c r="R56" s="140"/>
      <c r="T56" s="140"/>
      <c r="U56" s="140"/>
      <c r="V56" s="140"/>
      <c r="W56" s="140"/>
      <c r="X56" s="140"/>
      <c r="Y56" s="140"/>
      <c r="Z56" s="157"/>
      <c r="AA56" s="159" t="s">
        <v>1071</v>
      </c>
      <c r="AB56" s="140"/>
      <c r="AC56" s="140"/>
      <c r="AD56" s="140"/>
      <c r="AE56" s="140"/>
      <c r="AF56" s="140"/>
      <c r="AG56" s="140"/>
      <c r="AH56" s="140"/>
      <c r="AI56" s="140"/>
      <c r="AJ56" s="140"/>
      <c r="AL56" s="140"/>
      <c r="AM56" s="140"/>
      <c r="AN56" s="140"/>
      <c r="AO56" s="140"/>
      <c r="AP56" s="140"/>
      <c r="AQ56" s="140"/>
      <c r="AR56" s="140"/>
      <c r="AS56" s="140"/>
      <c r="AT56" s="140"/>
      <c r="AU56" s="140"/>
      <c r="AV56" s="140"/>
      <c r="AW56" s="140"/>
      <c r="AX56" s="140"/>
      <c r="AY56" s="140"/>
      <c r="AZ56" s="140"/>
      <c r="BA56" s="140"/>
      <c r="BB56" s="155"/>
      <c r="BD56" s="155"/>
      <c r="BE56" s="157"/>
      <c r="BF56" s="157"/>
      <c r="BG56" s="157"/>
      <c r="BH56" s="157"/>
      <c r="BI56" s="157"/>
      <c r="BJ56" s="163" t="s">
        <v>1104</v>
      </c>
      <c r="BK56" s="160">
        <f>'2) Final Data'!D33</f>
        <v>0.92500000000000004</v>
      </c>
      <c r="BL56" s="160"/>
      <c r="BM56" s="160"/>
      <c r="BN56" s="160"/>
      <c r="BO56" s="160"/>
      <c r="BP56" s="140"/>
      <c r="BQ56" s="140"/>
      <c r="BR56" s="140"/>
      <c r="BS56" s="140"/>
      <c r="BT56" s="155"/>
      <c r="BV56" s="155"/>
      <c r="BW56" s="140"/>
      <c r="BX56" s="140"/>
      <c r="BY56" s="140"/>
      <c r="BZ56" s="162"/>
      <c r="CA56" s="162"/>
      <c r="CB56" s="162"/>
      <c r="CC56" s="162"/>
      <c r="CD56" s="162"/>
      <c r="CE56" s="162"/>
      <c r="CF56" s="162"/>
      <c r="CG56" s="162"/>
      <c r="CH56" s="162"/>
      <c r="CI56" s="162"/>
      <c r="CJ56" s="162"/>
      <c r="CK56" s="162"/>
      <c r="CL56" s="162"/>
      <c r="CM56" s="162"/>
      <c r="CN56" s="162"/>
      <c r="CO56" s="140"/>
    </row>
    <row r="57" spans="2:93">
      <c r="B57" s="155"/>
      <c r="C57" s="140"/>
      <c r="D57" s="140"/>
      <c r="E57" s="140"/>
      <c r="F57" s="140"/>
      <c r="G57" s="140"/>
      <c r="H57" s="140"/>
      <c r="I57" s="140"/>
      <c r="J57" s="140"/>
      <c r="K57" s="140"/>
      <c r="L57" s="140"/>
      <c r="M57" s="140"/>
      <c r="N57" s="140"/>
      <c r="O57" s="140"/>
      <c r="P57" s="140"/>
      <c r="Q57" s="140"/>
      <c r="R57" s="140"/>
      <c r="T57" s="140"/>
      <c r="U57" s="140"/>
      <c r="V57" s="140"/>
      <c r="W57" s="140"/>
      <c r="X57" s="140"/>
      <c r="Y57" s="140"/>
      <c r="Z57" s="163" t="s">
        <v>1105</v>
      </c>
      <c r="AA57" s="157">
        <f>'2) Final Data'!F53</f>
        <v>301.76</v>
      </c>
      <c r="AB57" s="140"/>
      <c r="AC57" s="140"/>
      <c r="AD57" s="140"/>
      <c r="AE57" s="140"/>
      <c r="AF57" s="140"/>
      <c r="AG57" s="140"/>
      <c r="AH57" s="140"/>
      <c r="AI57" s="140"/>
      <c r="AJ57" s="140"/>
      <c r="AL57" s="140"/>
      <c r="AM57" s="140"/>
      <c r="AN57" s="140"/>
      <c r="AO57" s="140"/>
      <c r="AP57" s="140"/>
      <c r="AQ57" s="140"/>
      <c r="AR57" s="140"/>
      <c r="AS57" s="140"/>
      <c r="AT57" s="140"/>
      <c r="AU57" s="140"/>
      <c r="AV57" s="140"/>
      <c r="AW57" s="140"/>
      <c r="AX57" s="140"/>
      <c r="AY57" s="140"/>
      <c r="AZ57" s="140"/>
      <c r="BA57" s="140"/>
      <c r="BB57" s="155"/>
      <c r="BD57" s="155"/>
      <c r="BE57" s="157"/>
      <c r="BF57" s="157"/>
      <c r="BG57" s="157"/>
      <c r="BH57" s="157"/>
      <c r="BI57" s="157"/>
      <c r="BJ57" s="163" t="s">
        <v>1106</v>
      </c>
      <c r="BK57" s="160">
        <f>'2) Final Data'!D34</f>
        <v>7.4999999999999997E-2</v>
      </c>
      <c r="BL57" s="160"/>
      <c r="BM57" s="160"/>
      <c r="BN57" s="160"/>
      <c r="BO57" s="160"/>
      <c r="BP57" s="140"/>
      <c r="BQ57" s="140"/>
      <c r="BR57" s="140"/>
      <c r="BS57" s="140"/>
      <c r="BT57" s="155"/>
      <c r="BV57" s="155"/>
      <c r="BW57" s="140"/>
      <c r="BX57" s="140"/>
      <c r="BY57" s="140"/>
      <c r="BZ57" s="162"/>
      <c r="CA57" s="162"/>
      <c r="CB57" s="162"/>
      <c r="CC57" s="162"/>
      <c r="CD57" s="162"/>
      <c r="CE57" s="162"/>
      <c r="CF57" s="162"/>
      <c r="CG57" s="162"/>
      <c r="CH57" s="162"/>
      <c r="CI57" s="162"/>
      <c r="CJ57" s="162"/>
      <c r="CK57" s="162"/>
      <c r="CL57" s="162" t="s">
        <v>908</v>
      </c>
      <c r="CM57" s="162"/>
      <c r="CN57" s="162"/>
      <c r="CO57" s="140"/>
    </row>
    <row r="58" spans="2:93">
      <c r="B58" s="155"/>
      <c r="C58" s="140"/>
      <c r="D58" s="140"/>
      <c r="E58" s="140"/>
      <c r="F58" s="140"/>
      <c r="G58" s="140"/>
      <c r="H58" s="140"/>
      <c r="I58" s="140"/>
      <c r="J58" s="140"/>
      <c r="K58" s="140"/>
      <c r="L58" s="140"/>
      <c r="M58" s="140"/>
      <c r="N58" s="140"/>
      <c r="O58" s="140"/>
      <c r="P58" s="140"/>
      <c r="Q58" s="140"/>
      <c r="R58" s="140"/>
      <c r="T58" s="140"/>
      <c r="U58" s="140"/>
      <c r="V58" s="140"/>
      <c r="W58" s="140"/>
      <c r="X58" s="140"/>
      <c r="Y58" s="140"/>
      <c r="Z58" s="163" t="s">
        <v>1107</v>
      </c>
      <c r="AA58" s="157">
        <f>'2) Final Data'!F52</f>
        <v>1512.0800000000002</v>
      </c>
      <c r="AB58" s="140"/>
      <c r="AC58" s="140"/>
      <c r="AD58" s="140"/>
      <c r="AE58" s="140"/>
      <c r="AF58" s="140"/>
      <c r="AG58" s="140"/>
      <c r="AH58" s="140"/>
      <c r="AI58" s="140"/>
      <c r="AJ58" s="140"/>
      <c r="AL58" s="140"/>
      <c r="AM58" s="140"/>
      <c r="AN58" s="140"/>
      <c r="AO58" s="140"/>
      <c r="AP58" s="140"/>
      <c r="AQ58" s="140"/>
      <c r="AR58" s="140"/>
      <c r="AS58" s="140"/>
      <c r="AT58" s="140"/>
      <c r="AU58" s="140"/>
      <c r="AV58" s="140"/>
      <c r="AW58" s="140"/>
      <c r="AX58" s="140"/>
      <c r="AY58" s="140"/>
      <c r="AZ58" s="140"/>
      <c r="BA58" s="140"/>
      <c r="BB58" s="155"/>
      <c r="BD58" s="155"/>
      <c r="BE58" s="157"/>
      <c r="BF58" s="157"/>
      <c r="BG58" s="157"/>
      <c r="BH58" s="157"/>
      <c r="BI58" s="157"/>
      <c r="BJ58" s="163"/>
      <c r="BK58" s="160"/>
      <c r="BL58" s="160"/>
      <c r="BM58" s="160"/>
      <c r="BN58" s="160"/>
      <c r="BO58" s="160"/>
      <c r="BP58" s="140"/>
      <c r="BQ58" s="140"/>
      <c r="BR58" s="140"/>
      <c r="BS58" s="140"/>
      <c r="BT58" s="155"/>
      <c r="BV58" s="155"/>
      <c r="BW58" s="140"/>
      <c r="BX58" s="140"/>
      <c r="BY58" s="140"/>
      <c r="BZ58" s="162"/>
      <c r="CA58" s="162"/>
      <c r="CB58" s="162"/>
      <c r="CC58" s="162"/>
      <c r="CD58" s="162"/>
      <c r="CE58" s="162"/>
      <c r="CF58" s="162"/>
      <c r="CG58" s="162"/>
      <c r="CH58" s="162"/>
      <c r="CI58" s="164" t="s">
        <v>907</v>
      </c>
      <c r="CJ58" s="162"/>
      <c r="CK58" s="162"/>
      <c r="CL58" s="162"/>
      <c r="CM58" s="162"/>
      <c r="CN58" s="162"/>
      <c r="CO58" s="140"/>
    </row>
    <row r="59" spans="2:93">
      <c r="B59" s="155"/>
      <c r="C59" s="140"/>
      <c r="D59" s="140"/>
      <c r="E59" s="140"/>
      <c r="F59" s="140"/>
      <c r="G59" s="140"/>
      <c r="H59" s="140"/>
      <c r="I59" s="140"/>
      <c r="J59" s="140"/>
      <c r="K59" s="140"/>
      <c r="L59" s="140"/>
      <c r="M59" s="140"/>
      <c r="N59" s="140"/>
      <c r="O59" s="140"/>
      <c r="P59" s="140"/>
      <c r="Q59" s="140"/>
      <c r="R59" s="140"/>
      <c r="T59" s="140"/>
      <c r="U59" s="140"/>
      <c r="V59" s="140"/>
      <c r="W59" s="140"/>
      <c r="X59" s="140"/>
      <c r="Y59" s="140"/>
      <c r="Z59" s="140"/>
      <c r="AA59" s="140"/>
      <c r="AB59" s="140"/>
      <c r="AC59" s="140"/>
      <c r="AD59" s="140"/>
      <c r="AE59" s="140"/>
      <c r="AF59" s="140"/>
      <c r="AG59" s="140"/>
      <c r="AH59" s="140"/>
      <c r="AI59" s="140"/>
      <c r="AJ59" s="140"/>
      <c r="AL59" s="140"/>
      <c r="AM59" s="140"/>
      <c r="AN59" s="140"/>
      <c r="AO59" s="140"/>
      <c r="AP59" s="140"/>
      <c r="AQ59" s="140"/>
      <c r="AR59" s="140"/>
      <c r="AS59" s="140"/>
      <c r="AT59" s="140"/>
      <c r="AU59" s="140"/>
      <c r="AV59" s="140"/>
      <c r="AW59" s="140"/>
      <c r="AX59" s="140"/>
      <c r="AY59" s="140"/>
      <c r="AZ59" s="140"/>
      <c r="BA59" s="140"/>
      <c r="BB59" s="155"/>
      <c r="BD59" s="155"/>
      <c r="BE59" s="157"/>
      <c r="BF59" s="157"/>
      <c r="BG59" s="157"/>
      <c r="BH59" s="157"/>
      <c r="BI59" s="157"/>
      <c r="BJ59" s="163"/>
      <c r="BK59" s="160"/>
      <c r="BL59" s="160"/>
      <c r="BM59" s="160"/>
      <c r="BN59" s="160"/>
      <c r="BO59" s="160"/>
      <c r="BP59" s="140"/>
      <c r="BQ59" s="140"/>
      <c r="BR59" s="140"/>
      <c r="BS59" s="140"/>
      <c r="BT59" s="155"/>
      <c r="BV59" s="155"/>
      <c r="BW59" s="140"/>
      <c r="BX59" s="140"/>
      <c r="BY59" s="140"/>
      <c r="BZ59" s="162"/>
      <c r="CA59" s="162"/>
      <c r="CB59" s="162"/>
      <c r="CC59" s="162"/>
      <c r="CD59" s="162"/>
      <c r="CE59" s="162"/>
      <c r="CF59" s="162"/>
      <c r="CG59" s="162"/>
      <c r="CH59" s="162"/>
      <c r="CI59" s="164"/>
      <c r="CJ59" s="162" t="s">
        <v>889</v>
      </c>
      <c r="CK59" s="162" t="s">
        <v>890</v>
      </c>
      <c r="CL59" s="162" t="s">
        <v>891</v>
      </c>
      <c r="CM59" s="162"/>
      <c r="CN59" s="162"/>
      <c r="CO59" s="140"/>
    </row>
    <row r="60" spans="2:93">
      <c r="B60" s="155"/>
      <c r="C60" s="140"/>
      <c r="D60" s="140"/>
      <c r="E60" s="140"/>
      <c r="F60" s="140"/>
      <c r="G60" s="140"/>
      <c r="H60" s="140"/>
      <c r="I60" s="140"/>
      <c r="J60" s="140"/>
      <c r="K60" s="140"/>
      <c r="L60" s="140"/>
      <c r="M60" s="140"/>
      <c r="N60" s="140"/>
      <c r="O60" s="140"/>
      <c r="P60" s="140"/>
      <c r="Q60" s="140"/>
      <c r="R60" s="140"/>
      <c r="T60" s="140"/>
      <c r="U60" s="140"/>
      <c r="V60" s="140"/>
      <c r="W60" s="140"/>
      <c r="X60" s="140"/>
      <c r="Y60" s="140"/>
      <c r="Z60" s="140"/>
      <c r="AA60" s="140"/>
      <c r="AB60" s="140"/>
      <c r="AC60" s="140"/>
      <c r="AD60" s="140"/>
      <c r="AE60" s="140"/>
      <c r="AF60" s="140"/>
      <c r="AG60" s="140"/>
      <c r="AH60" s="140"/>
      <c r="AI60" s="140"/>
      <c r="AJ60" s="140"/>
      <c r="AL60" s="140"/>
      <c r="AM60" s="140"/>
      <c r="AN60" s="140"/>
      <c r="AO60" s="140"/>
      <c r="AP60" s="140"/>
      <c r="AQ60" s="140"/>
      <c r="AR60" s="140"/>
      <c r="AS60" s="140"/>
      <c r="AT60" s="140"/>
      <c r="AU60" s="140"/>
      <c r="AV60" s="140"/>
      <c r="AW60" s="140"/>
      <c r="AX60" s="140"/>
      <c r="AY60" s="140"/>
      <c r="AZ60" s="140"/>
      <c r="BA60" s="140"/>
      <c r="BB60" s="155"/>
      <c r="BD60" s="155"/>
      <c r="BE60" s="157"/>
      <c r="BF60" s="157"/>
      <c r="BG60" s="157"/>
      <c r="BH60" s="157"/>
      <c r="BI60" s="157"/>
      <c r="BJ60" s="163"/>
      <c r="BK60" s="160"/>
      <c r="BL60" s="160"/>
      <c r="BM60" s="160"/>
      <c r="BN60" s="160"/>
      <c r="BO60" s="160"/>
      <c r="BP60" s="140"/>
      <c r="BQ60" s="140"/>
      <c r="BR60" s="140"/>
      <c r="BS60" s="140"/>
      <c r="BT60" s="155"/>
      <c r="BV60" s="155"/>
      <c r="BW60" s="140"/>
      <c r="BX60" s="140"/>
      <c r="BY60" s="140"/>
      <c r="BZ60" s="162"/>
      <c r="CA60" s="162"/>
      <c r="CB60" s="162"/>
      <c r="CC60" s="162"/>
      <c r="CD60" s="162"/>
      <c r="CE60" s="162"/>
      <c r="CF60" s="162"/>
      <c r="CG60" s="162"/>
      <c r="CH60" s="162"/>
      <c r="CI60" s="165" t="s">
        <v>1108</v>
      </c>
      <c r="CJ60" s="181">
        <v>0.625</v>
      </c>
      <c r="CK60" s="181">
        <v>0.375</v>
      </c>
      <c r="CL60" s="181"/>
      <c r="CM60" s="162"/>
      <c r="CN60" s="162"/>
      <c r="CO60" s="140"/>
    </row>
    <row r="61" spans="2:93">
      <c r="B61" s="155"/>
      <c r="C61" s="140"/>
      <c r="D61" s="140"/>
      <c r="E61" s="140"/>
      <c r="F61" s="140"/>
      <c r="G61" s="140"/>
      <c r="H61" s="140"/>
      <c r="I61" s="140"/>
      <c r="J61" s="140"/>
      <c r="K61" s="140"/>
      <c r="L61" s="140"/>
      <c r="M61" s="140"/>
      <c r="N61" s="140"/>
      <c r="O61" s="140"/>
      <c r="P61" s="140"/>
      <c r="Q61" s="140"/>
      <c r="R61" s="140"/>
      <c r="T61" s="140"/>
      <c r="U61" s="140"/>
      <c r="V61" s="140"/>
      <c r="W61" s="140"/>
      <c r="X61" s="140"/>
      <c r="Y61" s="140"/>
      <c r="Z61" s="140"/>
      <c r="AA61" s="140"/>
      <c r="AB61" s="140"/>
      <c r="AC61" s="140"/>
      <c r="AD61" s="140"/>
      <c r="AE61" s="140"/>
      <c r="AF61" s="140"/>
      <c r="AG61" s="140"/>
      <c r="AH61" s="140"/>
      <c r="AI61" s="140"/>
      <c r="AJ61" s="140"/>
      <c r="AL61" s="140"/>
      <c r="AM61" s="140"/>
      <c r="AN61" s="140"/>
      <c r="AO61" s="140"/>
      <c r="AP61" s="140"/>
      <c r="AQ61" s="140"/>
      <c r="AR61" s="140"/>
      <c r="AS61" s="140"/>
      <c r="AT61" s="140"/>
      <c r="AU61" s="140"/>
      <c r="AV61" s="140"/>
      <c r="AW61" s="140"/>
      <c r="AX61" s="140"/>
      <c r="AY61" s="140"/>
      <c r="AZ61" s="140"/>
      <c r="BA61" s="140"/>
      <c r="BB61" s="155"/>
      <c r="BD61" s="155"/>
      <c r="BE61" s="157"/>
      <c r="BF61" s="157"/>
      <c r="BG61" s="157"/>
      <c r="BH61" s="157"/>
      <c r="BI61" s="157"/>
      <c r="BJ61" s="163"/>
      <c r="BK61" s="160"/>
      <c r="BL61" s="160"/>
      <c r="BM61" s="160"/>
      <c r="BN61" s="160"/>
      <c r="BO61" s="160"/>
      <c r="BP61" s="140"/>
      <c r="BQ61" s="140"/>
      <c r="BR61" s="140"/>
      <c r="BS61" s="140"/>
      <c r="BT61" s="155"/>
      <c r="BV61" s="155"/>
      <c r="BW61" s="140"/>
      <c r="BX61" s="140"/>
      <c r="BY61" s="140"/>
      <c r="BZ61" s="162"/>
      <c r="CA61" s="162"/>
      <c r="CB61" s="162"/>
      <c r="CC61" s="162"/>
      <c r="CD61" s="162"/>
      <c r="CE61" s="162"/>
      <c r="CF61" s="162"/>
      <c r="CG61" s="162"/>
      <c r="CH61" s="162"/>
      <c r="CI61" s="165" t="s">
        <v>1109</v>
      </c>
      <c r="CJ61" s="181">
        <v>0.625</v>
      </c>
      <c r="CK61" s="181">
        <v>0.375</v>
      </c>
      <c r="CL61" s="181"/>
      <c r="CM61" s="162"/>
      <c r="CN61" s="162"/>
      <c r="CO61" s="140"/>
    </row>
    <row r="62" spans="2:93">
      <c r="B62" s="155"/>
      <c r="C62" s="140"/>
      <c r="D62" s="140"/>
      <c r="E62" s="140"/>
      <c r="F62" s="140"/>
      <c r="G62" s="140"/>
      <c r="H62" s="140"/>
      <c r="I62" s="140"/>
      <c r="J62" s="140"/>
      <c r="K62" s="140"/>
      <c r="L62" s="140"/>
      <c r="M62" s="140"/>
      <c r="N62" s="140"/>
      <c r="O62" s="140"/>
      <c r="P62" s="140"/>
      <c r="Q62" s="140"/>
      <c r="R62" s="140"/>
      <c r="T62" s="140"/>
      <c r="U62" s="140"/>
      <c r="V62" s="140"/>
      <c r="W62" s="140"/>
      <c r="X62" s="140"/>
      <c r="Y62" s="140"/>
      <c r="Z62" s="140"/>
      <c r="AA62" s="140"/>
      <c r="AB62" s="140"/>
      <c r="AC62" s="140"/>
      <c r="AD62" s="140"/>
      <c r="AE62" s="140"/>
      <c r="AF62" s="140"/>
      <c r="AG62" s="140"/>
      <c r="AH62" s="140"/>
      <c r="AI62" s="140"/>
      <c r="AJ62" s="140"/>
      <c r="AL62" s="140"/>
      <c r="AM62" s="140"/>
      <c r="AN62" s="140"/>
      <c r="AO62" s="140"/>
      <c r="AP62" s="140"/>
      <c r="AQ62" s="140"/>
      <c r="AR62" s="140"/>
      <c r="AS62" s="140"/>
      <c r="AT62" s="140"/>
      <c r="AU62" s="140"/>
      <c r="AV62" s="140"/>
      <c r="AW62" s="140"/>
      <c r="AX62" s="140"/>
      <c r="AY62" s="140"/>
      <c r="AZ62" s="140"/>
      <c r="BA62" s="140"/>
      <c r="BB62" s="155"/>
      <c r="BD62" s="155"/>
      <c r="BE62" s="140"/>
      <c r="BF62" s="140"/>
      <c r="BG62" s="140"/>
      <c r="BH62" s="140"/>
      <c r="BI62" s="140"/>
      <c r="BJ62" s="140"/>
      <c r="BK62" s="140"/>
      <c r="BL62" s="140"/>
      <c r="BM62" s="140"/>
      <c r="BN62" s="140"/>
      <c r="BO62" s="140"/>
      <c r="BP62" s="140"/>
      <c r="BQ62" s="140"/>
      <c r="BR62" s="140"/>
      <c r="BS62" s="140"/>
      <c r="BT62" s="155"/>
      <c r="BV62" s="155"/>
      <c r="BW62" s="140"/>
      <c r="BX62" s="140"/>
      <c r="BY62" s="140"/>
      <c r="BZ62" s="162"/>
      <c r="CA62" s="162"/>
      <c r="CB62" s="162"/>
      <c r="CC62" s="162"/>
      <c r="CD62" s="162"/>
      <c r="CE62" s="162"/>
      <c r="CF62" s="162"/>
      <c r="CG62" s="162"/>
      <c r="CH62" s="162"/>
      <c r="CI62" s="165" t="s">
        <v>1110</v>
      </c>
      <c r="CJ62" s="181">
        <v>0.52500000000000002</v>
      </c>
      <c r="CK62" s="181">
        <v>0.47499999999999998</v>
      </c>
      <c r="CL62" s="181"/>
      <c r="CM62" s="162"/>
      <c r="CN62" s="162"/>
      <c r="CO62" s="140"/>
    </row>
    <row r="63" spans="2:93">
      <c r="B63" s="155"/>
      <c r="C63" s="140"/>
      <c r="D63" s="140"/>
      <c r="E63" s="140"/>
      <c r="F63" s="140"/>
      <c r="G63" s="140"/>
      <c r="H63" s="140"/>
      <c r="I63" s="140"/>
      <c r="J63" s="140"/>
      <c r="K63" s="140"/>
      <c r="L63" s="140"/>
      <c r="M63" s="140"/>
      <c r="N63" s="140"/>
      <c r="O63" s="140"/>
      <c r="P63" s="140"/>
      <c r="Q63" s="140"/>
      <c r="R63" s="140"/>
      <c r="T63" s="140"/>
      <c r="U63" s="140"/>
      <c r="V63" s="140"/>
      <c r="W63" s="140"/>
      <c r="X63" s="140"/>
      <c r="Y63" s="140"/>
      <c r="Z63" s="140"/>
      <c r="AA63" s="140"/>
      <c r="AB63" s="140"/>
      <c r="AC63" s="140"/>
      <c r="AD63" s="140"/>
      <c r="AE63" s="140"/>
      <c r="AF63" s="140"/>
      <c r="AG63" s="140"/>
      <c r="AH63" s="140"/>
      <c r="AI63" s="140"/>
      <c r="AJ63" s="140"/>
      <c r="AL63" s="140"/>
      <c r="AM63" s="140"/>
      <c r="AN63" s="140"/>
      <c r="AO63" s="140"/>
      <c r="AP63" s="140"/>
      <c r="AQ63" s="140"/>
      <c r="AR63" s="140"/>
      <c r="AS63" s="140"/>
      <c r="AT63" s="140"/>
      <c r="AU63" s="140"/>
      <c r="AV63" s="140"/>
      <c r="AW63" s="140"/>
      <c r="AX63" s="140"/>
      <c r="AY63" s="140"/>
      <c r="AZ63" s="140"/>
      <c r="BA63" s="140"/>
      <c r="BB63" s="155"/>
      <c r="BD63" s="155"/>
      <c r="BE63" s="140"/>
      <c r="BF63" s="140"/>
      <c r="BG63" s="140"/>
      <c r="BH63" s="140"/>
      <c r="BI63" s="140"/>
      <c r="BJ63" s="140"/>
      <c r="BK63" s="140"/>
      <c r="BL63" s="140"/>
      <c r="BM63" s="140"/>
      <c r="BN63" s="140"/>
      <c r="BO63" s="140"/>
      <c r="BP63" s="140"/>
      <c r="BQ63" s="140"/>
      <c r="BR63" s="140"/>
      <c r="BS63" s="140"/>
      <c r="BT63" s="155"/>
      <c r="BV63" s="155"/>
      <c r="BW63" s="140"/>
      <c r="BX63" s="140"/>
      <c r="BY63" s="140"/>
      <c r="BZ63" s="162"/>
      <c r="CA63" s="162"/>
      <c r="CB63" s="162"/>
      <c r="CC63" s="162"/>
      <c r="CD63" s="162"/>
      <c r="CE63" s="162"/>
      <c r="CF63" s="162"/>
      <c r="CG63" s="162"/>
      <c r="CH63" s="162"/>
      <c r="CI63" s="165" t="s">
        <v>1111</v>
      </c>
      <c r="CJ63" s="181">
        <v>0.5</v>
      </c>
      <c r="CK63" s="181">
        <v>0.5</v>
      </c>
      <c r="CL63" s="181"/>
      <c r="CM63" s="162"/>
      <c r="CN63" s="162"/>
      <c r="CO63" s="140"/>
    </row>
    <row r="64" spans="2:93">
      <c r="B64" s="155"/>
      <c r="C64" s="140"/>
      <c r="D64" s="140"/>
      <c r="E64" s="140"/>
      <c r="F64" s="140"/>
      <c r="G64" s="140"/>
      <c r="H64" s="140"/>
      <c r="I64" s="140"/>
      <c r="J64" s="140"/>
      <c r="K64" s="140"/>
      <c r="L64" s="140"/>
      <c r="M64" s="140"/>
      <c r="N64" s="140"/>
      <c r="O64" s="140"/>
      <c r="P64" s="140"/>
      <c r="Q64" s="140"/>
      <c r="R64" s="140"/>
      <c r="T64" s="140"/>
      <c r="U64" s="140"/>
      <c r="V64" s="140"/>
      <c r="W64" s="140"/>
      <c r="X64" s="140"/>
      <c r="Y64" s="140"/>
      <c r="Z64" s="140"/>
      <c r="AA64" s="140"/>
      <c r="AB64" s="140"/>
      <c r="AC64" s="140"/>
      <c r="AD64" s="140"/>
      <c r="AE64" s="140"/>
      <c r="AF64" s="140"/>
      <c r="AG64" s="140"/>
      <c r="AH64" s="140"/>
      <c r="AI64" s="140"/>
      <c r="AJ64" s="140"/>
      <c r="AL64" s="140"/>
      <c r="AM64" s="140"/>
      <c r="AN64" s="140"/>
      <c r="AO64" s="140"/>
      <c r="AP64" s="140"/>
      <c r="AQ64" s="140"/>
      <c r="AR64" s="140"/>
      <c r="AS64" s="140"/>
      <c r="AT64" s="140"/>
      <c r="AU64" s="140"/>
      <c r="AV64" s="140"/>
      <c r="AW64" s="140"/>
      <c r="AX64" s="140"/>
      <c r="AY64" s="140"/>
      <c r="AZ64" s="140"/>
      <c r="BA64" s="140"/>
      <c r="BB64" s="155"/>
      <c r="BD64" s="155"/>
      <c r="BE64" s="140"/>
      <c r="BF64" s="140"/>
      <c r="BG64" s="140"/>
      <c r="BH64" s="140"/>
      <c r="BI64" s="140"/>
      <c r="BJ64" s="140"/>
      <c r="BK64" s="140"/>
      <c r="BL64" s="140"/>
      <c r="BM64" s="140"/>
      <c r="BN64" s="140"/>
      <c r="BO64" s="140"/>
      <c r="BP64" s="140"/>
      <c r="BQ64" s="140"/>
      <c r="BR64" s="140"/>
      <c r="BS64" s="140"/>
      <c r="BT64" s="155"/>
      <c r="BV64" s="155"/>
      <c r="BW64" s="140"/>
      <c r="BX64" s="140"/>
      <c r="BY64" s="140"/>
      <c r="BZ64" s="162"/>
      <c r="CA64" s="162"/>
      <c r="CB64" s="162"/>
      <c r="CC64" s="162"/>
      <c r="CD64" s="162"/>
      <c r="CE64" s="162"/>
      <c r="CF64" s="162"/>
      <c r="CG64" s="162"/>
      <c r="CH64" s="162"/>
      <c r="CI64" s="165" t="s">
        <v>1112</v>
      </c>
      <c r="CJ64" s="181">
        <v>0.6</v>
      </c>
      <c r="CK64" s="181">
        <v>0.4</v>
      </c>
      <c r="CL64" s="181"/>
      <c r="CM64" s="162"/>
      <c r="CN64" s="162"/>
      <c r="CO64" s="140"/>
    </row>
    <row r="65" spans="2:93">
      <c r="B65" s="155"/>
      <c r="C65" s="140"/>
      <c r="D65" s="140"/>
      <c r="E65" s="140"/>
      <c r="F65" s="140"/>
      <c r="G65" s="140"/>
      <c r="H65" s="140"/>
      <c r="I65" s="140"/>
      <c r="J65" s="140"/>
      <c r="K65" s="140"/>
      <c r="L65" s="140"/>
      <c r="M65" s="140"/>
      <c r="N65" s="140"/>
      <c r="O65" s="140"/>
      <c r="P65" s="140"/>
      <c r="Q65" s="140"/>
      <c r="R65" s="140"/>
      <c r="T65" s="140"/>
      <c r="U65" s="140"/>
      <c r="V65" s="140"/>
      <c r="W65" s="140"/>
      <c r="X65" s="140"/>
      <c r="Y65" s="140"/>
      <c r="Z65" s="140"/>
      <c r="AA65" s="140"/>
      <c r="AB65" s="140"/>
      <c r="AC65" s="140"/>
      <c r="AD65" s="140"/>
      <c r="AE65" s="140"/>
      <c r="AF65" s="140"/>
      <c r="AG65" s="140"/>
      <c r="AH65" s="140"/>
      <c r="AI65" s="140"/>
      <c r="AJ65" s="140"/>
      <c r="AL65" s="140"/>
      <c r="AM65" s="140"/>
      <c r="AN65" s="140"/>
      <c r="AO65" s="140"/>
      <c r="AP65" s="140"/>
      <c r="AQ65" s="140"/>
      <c r="AR65" s="140"/>
      <c r="AS65" s="140"/>
      <c r="AT65" s="140"/>
      <c r="AU65" s="140"/>
      <c r="AV65" s="140"/>
      <c r="AW65" s="140"/>
      <c r="AX65" s="140"/>
      <c r="AY65" s="140"/>
      <c r="AZ65" s="140"/>
      <c r="BA65" s="140"/>
      <c r="BB65" s="155"/>
      <c r="BD65" s="155"/>
      <c r="BE65" s="140"/>
      <c r="BF65" s="140"/>
      <c r="BG65" s="140"/>
      <c r="BH65" s="140"/>
      <c r="BI65" s="140"/>
      <c r="BJ65" s="140"/>
      <c r="BK65" s="140"/>
      <c r="BL65" s="140"/>
      <c r="BM65" s="140"/>
      <c r="BN65" s="140"/>
      <c r="BO65" s="140"/>
      <c r="BP65" s="140"/>
      <c r="BQ65" s="140"/>
      <c r="BR65" s="140"/>
      <c r="BS65" s="140"/>
      <c r="BT65" s="155"/>
      <c r="BV65" s="155"/>
      <c r="BW65" s="140"/>
      <c r="BX65" s="140"/>
      <c r="BY65" s="140"/>
      <c r="BZ65" s="162"/>
      <c r="CA65" s="162"/>
      <c r="CB65" s="162"/>
      <c r="CC65" s="162"/>
      <c r="CD65" s="162"/>
      <c r="CE65" s="162"/>
      <c r="CF65" s="162"/>
      <c r="CG65" s="162"/>
      <c r="CH65" s="162"/>
      <c r="CI65" s="165" t="s">
        <v>1113</v>
      </c>
      <c r="CJ65" s="181">
        <v>0.57499999999999996</v>
      </c>
      <c r="CK65" s="181">
        <v>0.42499999999999999</v>
      </c>
      <c r="CL65" s="181"/>
      <c r="CM65" s="162"/>
      <c r="CN65" s="162"/>
      <c r="CO65" s="140"/>
    </row>
    <row r="66" spans="2:93">
      <c r="B66" s="155"/>
      <c r="C66" s="140"/>
      <c r="D66" s="140"/>
      <c r="E66" s="140"/>
      <c r="F66" s="140"/>
      <c r="G66" s="140"/>
      <c r="H66" s="140"/>
      <c r="I66" s="140"/>
      <c r="J66" s="140"/>
      <c r="K66" s="140"/>
      <c r="L66" s="140"/>
      <c r="M66" s="140"/>
      <c r="N66" s="140"/>
      <c r="O66" s="140"/>
      <c r="P66" s="140"/>
      <c r="Q66" s="140"/>
      <c r="R66" s="140"/>
      <c r="T66" s="140"/>
      <c r="U66" s="140"/>
      <c r="V66" s="140"/>
      <c r="W66" s="140"/>
      <c r="X66" s="140"/>
      <c r="Y66" s="140"/>
      <c r="Z66" s="140"/>
      <c r="AA66" s="140"/>
      <c r="AB66" s="140"/>
      <c r="AC66" s="140"/>
      <c r="AD66" s="140"/>
      <c r="AE66" s="140"/>
      <c r="AF66" s="140"/>
      <c r="AG66" s="140"/>
      <c r="AH66" s="140"/>
      <c r="AI66" s="140"/>
      <c r="AJ66" s="140"/>
      <c r="AL66" s="155"/>
      <c r="AM66" s="155"/>
      <c r="AN66" s="155"/>
      <c r="AO66" s="155"/>
      <c r="AP66" s="155"/>
      <c r="AQ66" s="155"/>
      <c r="AR66" s="155"/>
      <c r="AS66" s="155"/>
      <c r="AT66" s="155"/>
      <c r="AU66" s="155"/>
      <c r="AV66" s="155"/>
      <c r="AW66" s="155"/>
      <c r="AX66" s="155"/>
      <c r="AY66" s="155"/>
      <c r="AZ66" s="155"/>
      <c r="BA66" s="155"/>
      <c r="BB66" s="155"/>
      <c r="BD66" s="155"/>
      <c r="BE66" s="140"/>
      <c r="BF66" s="140"/>
      <c r="BG66" s="140"/>
      <c r="BH66" s="140"/>
      <c r="BI66" s="140"/>
      <c r="BJ66" s="140"/>
      <c r="BK66" s="140"/>
      <c r="BL66" s="140"/>
      <c r="BM66" s="140"/>
      <c r="BN66" s="140"/>
      <c r="BO66" s="140"/>
      <c r="BP66" s="140"/>
      <c r="BQ66" s="140"/>
      <c r="BR66" s="140"/>
      <c r="BS66" s="140"/>
      <c r="BT66" s="155"/>
      <c r="BV66" s="155"/>
      <c r="BW66" s="140"/>
      <c r="BX66" s="140"/>
      <c r="BY66" s="140"/>
      <c r="BZ66" s="162"/>
      <c r="CA66" s="162"/>
      <c r="CB66" s="162"/>
      <c r="CC66" s="162"/>
      <c r="CD66" s="162"/>
      <c r="CE66" s="162"/>
      <c r="CF66" s="162"/>
      <c r="CG66" s="162"/>
      <c r="CH66" s="162"/>
      <c r="CI66" s="165" t="s">
        <v>1114</v>
      </c>
      <c r="CJ66" s="181">
        <v>0.5</v>
      </c>
      <c r="CK66" s="181">
        <v>0.5</v>
      </c>
      <c r="CL66" s="181"/>
      <c r="CM66" s="162"/>
      <c r="CN66" s="162"/>
      <c r="CO66" s="140"/>
    </row>
    <row r="67" spans="2:93">
      <c r="B67" s="155"/>
      <c r="C67" s="140"/>
      <c r="D67" s="140"/>
      <c r="E67" s="140"/>
      <c r="F67" s="140"/>
      <c r="G67" s="140"/>
      <c r="H67" s="140"/>
      <c r="I67" s="140"/>
      <c r="J67" s="140"/>
      <c r="K67" s="140"/>
      <c r="L67" s="140"/>
      <c r="M67" s="140"/>
      <c r="N67" s="140"/>
      <c r="O67" s="140"/>
      <c r="P67" s="140"/>
      <c r="Q67" s="140"/>
      <c r="R67" s="140"/>
      <c r="T67" s="140"/>
      <c r="U67" s="140"/>
      <c r="V67" s="140"/>
      <c r="W67" s="140"/>
      <c r="X67" s="140"/>
      <c r="Y67" s="140"/>
      <c r="Z67" s="140"/>
      <c r="AA67" s="140"/>
      <c r="AB67" s="140"/>
      <c r="AC67" s="140"/>
      <c r="AD67" s="140"/>
      <c r="AE67" s="140"/>
      <c r="AF67" s="140"/>
      <c r="AG67" s="140"/>
      <c r="AH67" s="140"/>
      <c r="AI67" s="140"/>
      <c r="AJ67" s="140"/>
      <c r="AL67" s="155"/>
      <c r="AM67" s="155"/>
      <c r="AN67" s="155"/>
      <c r="AO67" s="155"/>
      <c r="AP67" s="155"/>
      <c r="AQ67" s="155"/>
      <c r="AR67" s="155"/>
      <c r="AS67" s="155"/>
      <c r="AT67" s="155"/>
      <c r="AU67" s="155"/>
      <c r="AV67" s="155"/>
      <c r="AW67" s="155"/>
      <c r="AX67" s="155"/>
      <c r="AY67" s="155"/>
      <c r="AZ67" s="155"/>
      <c r="BA67" s="155"/>
      <c r="BB67" s="155"/>
      <c r="BD67" s="155"/>
      <c r="BE67" s="140"/>
      <c r="BF67" s="140"/>
      <c r="BG67" s="140"/>
      <c r="BH67" s="140"/>
      <c r="BI67" s="140"/>
      <c r="BJ67" s="140"/>
      <c r="BK67" s="140"/>
      <c r="BL67" s="140"/>
      <c r="BM67" s="140"/>
      <c r="BN67" s="140"/>
      <c r="BO67" s="140"/>
      <c r="BP67" s="140"/>
      <c r="BQ67" s="140"/>
      <c r="BR67" s="140"/>
      <c r="BS67" s="140"/>
      <c r="BT67" s="155"/>
      <c r="BV67" s="155"/>
      <c r="BW67" s="140"/>
      <c r="BX67" s="140"/>
      <c r="BY67" s="140"/>
      <c r="BZ67" s="162"/>
      <c r="CA67" s="162"/>
      <c r="CB67" s="162"/>
      <c r="CC67" s="162"/>
      <c r="CD67" s="162"/>
      <c r="CE67" s="162"/>
      <c r="CF67" s="162"/>
      <c r="CG67" s="162"/>
      <c r="CH67" s="162"/>
      <c r="CI67" s="165" t="s">
        <v>1115</v>
      </c>
      <c r="CJ67" s="181">
        <v>0.52500000000000002</v>
      </c>
      <c r="CK67" s="181">
        <v>0.42499999999999999</v>
      </c>
      <c r="CL67" s="181">
        <v>0.05</v>
      </c>
      <c r="CM67" s="162"/>
      <c r="CN67" s="162"/>
      <c r="CO67" s="140"/>
    </row>
    <row r="68" spans="2:93">
      <c r="B68" s="155"/>
      <c r="C68" s="140"/>
      <c r="D68" s="140"/>
      <c r="E68" s="140"/>
      <c r="F68" s="140"/>
      <c r="G68" s="140"/>
      <c r="H68" s="140"/>
      <c r="I68" s="140"/>
      <c r="J68" s="140"/>
      <c r="K68" s="140"/>
      <c r="L68" s="140"/>
      <c r="M68" s="140"/>
      <c r="N68" s="140"/>
      <c r="O68" s="140"/>
      <c r="P68" s="140"/>
      <c r="Q68" s="140"/>
      <c r="R68" s="140"/>
      <c r="T68" s="140"/>
      <c r="U68" s="140"/>
      <c r="V68" s="140"/>
      <c r="W68" s="140"/>
      <c r="X68" s="140"/>
      <c r="Y68" s="140"/>
      <c r="Z68" s="140"/>
      <c r="AA68" s="140"/>
      <c r="AB68" s="140"/>
      <c r="AC68" s="140"/>
      <c r="AD68" s="140"/>
      <c r="AE68" s="140"/>
      <c r="AF68" s="140"/>
      <c r="AG68" s="140"/>
      <c r="AH68" s="140"/>
      <c r="AI68" s="140"/>
      <c r="AJ68" s="140"/>
      <c r="AL68" s="155"/>
      <c r="AM68" s="155"/>
      <c r="AN68" s="155"/>
      <c r="AO68" s="155"/>
      <c r="AP68" s="155"/>
      <c r="AQ68" s="155"/>
      <c r="AR68" s="155"/>
      <c r="AS68" s="155"/>
      <c r="AT68" s="155"/>
      <c r="AU68" s="155"/>
      <c r="AV68" s="155"/>
      <c r="AW68" s="155"/>
      <c r="AX68" s="155"/>
      <c r="AY68" s="155"/>
      <c r="AZ68" s="155"/>
      <c r="BA68" s="155"/>
      <c r="BB68" s="155"/>
      <c r="BD68" s="155"/>
      <c r="BE68" s="140"/>
      <c r="BF68" s="140"/>
      <c r="BG68" s="140"/>
      <c r="BH68" s="140"/>
      <c r="BI68" s="140"/>
      <c r="BJ68" s="140"/>
      <c r="BK68" s="140"/>
      <c r="BL68" s="140"/>
      <c r="BM68" s="140"/>
      <c r="BN68" s="140"/>
      <c r="BO68" s="140"/>
      <c r="BP68" s="140"/>
      <c r="BQ68" s="140"/>
      <c r="BR68" s="140"/>
      <c r="BS68" s="140"/>
      <c r="BT68" s="155"/>
      <c r="BV68" s="155"/>
      <c r="BW68" s="140"/>
      <c r="BX68" s="140"/>
      <c r="BY68" s="140"/>
      <c r="BZ68" s="162"/>
      <c r="CA68" s="162"/>
      <c r="CB68" s="162"/>
      <c r="CC68" s="162"/>
      <c r="CD68" s="162"/>
      <c r="CE68" s="162"/>
      <c r="CF68" s="162"/>
      <c r="CG68" s="162"/>
      <c r="CH68" s="162"/>
      <c r="CI68" s="162"/>
      <c r="CJ68" s="162"/>
      <c r="CK68" s="162"/>
      <c r="CL68" s="162"/>
      <c r="CM68" s="162"/>
      <c r="CN68" s="162"/>
      <c r="CO68" s="140"/>
    </row>
    <row r="69" spans="2:93">
      <c r="B69" s="155"/>
      <c r="C69" s="140"/>
      <c r="D69" s="140"/>
      <c r="E69" s="140"/>
      <c r="F69" s="140"/>
      <c r="G69" s="140"/>
      <c r="H69" s="140"/>
      <c r="I69" s="140"/>
      <c r="J69" s="140"/>
      <c r="K69" s="140"/>
      <c r="L69" s="140"/>
      <c r="M69" s="140"/>
      <c r="N69" s="140"/>
      <c r="O69" s="140"/>
      <c r="P69" s="140"/>
      <c r="Q69" s="140"/>
      <c r="R69" s="140"/>
      <c r="T69" s="140"/>
      <c r="U69" s="140"/>
      <c r="V69" s="140"/>
      <c r="W69" s="140"/>
      <c r="X69" s="140"/>
      <c r="Y69" s="140"/>
      <c r="Z69" s="140"/>
      <c r="AA69" s="140"/>
      <c r="AB69" s="140"/>
      <c r="AC69" s="140"/>
      <c r="AD69" s="140"/>
      <c r="AE69" s="140"/>
      <c r="AF69" s="140"/>
      <c r="AG69" s="140"/>
      <c r="AH69" s="140"/>
      <c r="AI69" s="140"/>
      <c r="AJ69" s="140"/>
      <c r="AL69" s="155"/>
      <c r="AM69" s="155"/>
      <c r="AN69" s="155"/>
      <c r="AO69" s="155"/>
      <c r="AP69" s="155"/>
      <c r="AQ69" s="155"/>
      <c r="AR69" s="155"/>
      <c r="AS69" s="155"/>
      <c r="AT69" s="155"/>
      <c r="AU69" s="155"/>
      <c r="AV69" s="155"/>
      <c r="AW69" s="155"/>
      <c r="AX69" s="155"/>
      <c r="AY69" s="155"/>
      <c r="AZ69" s="155"/>
      <c r="BA69" s="155"/>
      <c r="BB69" s="155"/>
      <c r="BD69" s="155"/>
      <c r="BE69" s="155"/>
      <c r="BF69" s="155"/>
      <c r="BG69" s="155"/>
      <c r="BH69" s="155"/>
      <c r="BI69" s="155"/>
      <c r="BJ69" s="155"/>
      <c r="BK69" s="155"/>
      <c r="BL69" s="155"/>
      <c r="BM69" s="155"/>
      <c r="BN69" s="155"/>
      <c r="BO69" s="155"/>
      <c r="BP69" s="155"/>
      <c r="BQ69" s="155"/>
      <c r="BR69" s="155"/>
      <c r="BS69" s="155"/>
      <c r="BT69" s="155"/>
      <c r="BV69" s="155"/>
      <c r="BW69" s="155"/>
      <c r="BX69" s="155"/>
      <c r="BY69" s="155"/>
      <c r="BZ69" s="167"/>
      <c r="CA69" s="167"/>
      <c r="CB69" s="167"/>
      <c r="CC69" s="167"/>
      <c r="CD69" s="167"/>
      <c r="CE69" s="167"/>
      <c r="CF69" s="167"/>
      <c r="CG69" s="167"/>
      <c r="CH69" s="167"/>
      <c r="CI69" s="167"/>
      <c r="CJ69" s="167"/>
      <c r="CK69" s="167"/>
      <c r="CL69" s="167"/>
      <c r="CM69" s="167"/>
      <c r="CN69" s="167"/>
      <c r="CO69" s="155"/>
    </row>
  </sheetData>
  <mergeCells count="24">
    <mergeCell ref="BX33:CC34"/>
    <mergeCell ref="BE13:BH14"/>
    <mergeCell ref="BJ13:BM14"/>
    <mergeCell ref="BO13:BR14"/>
    <mergeCell ref="U14:V16"/>
    <mergeCell ref="W14:X16"/>
    <mergeCell ref="AM14:AN16"/>
    <mergeCell ref="AO14:AP16"/>
    <mergeCell ref="AQ15:AQ17"/>
    <mergeCell ref="AA20:AI34"/>
    <mergeCell ref="AM21:AN23"/>
    <mergeCell ref="AM31:AN32"/>
    <mergeCell ref="AO31:AO32"/>
    <mergeCell ref="BW33:BW34"/>
    <mergeCell ref="B3:R6"/>
    <mergeCell ref="T3:AJ6"/>
    <mergeCell ref="AL3:BB6"/>
    <mergeCell ref="BD3:BT6"/>
    <mergeCell ref="BV3:CO6"/>
    <mergeCell ref="B7:R10"/>
    <mergeCell ref="T7:AJ10"/>
    <mergeCell ref="AL7:BB10"/>
    <mergeCell ref="BD7:BT10"/>
    <mergeCell ref="BV7:CO10"/>
  </mergeCells>
  <pageMargins left="0.7" right="0.7" top="0.75" bottom="0.75" header="0.3" footer="0.3"/>
  <drawing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c0e6fccf-d412-41ce-92e1-f52d1a6e1c63">
      <Terms xmlns="http://schemas.microsoft.com/office/infopath/2007/PartnerControls"/>
    </lcf76f155ced4ddcb4097134ff3c332f>
    <TaxCatchAll xmlns="f5fb090d-eab1-4403-aa07-dae045dc1122"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F013C150B921C048B3B41BB7E4D3F149" ma:contentTypeVersion="11" ma:contentTypeDescription="Create a new document." ma:contentTypeScope="" ma:versionID="ee0741e979ba5e727f9fe4da386a499b">
  <xsd:schema xmlns:xsd="http://www.w3.org/2001/XMLSchema" xmlns:xs="http://www.w3.org/2001/XMLSchema" xmlns:p="http://schemas.microsoft.com/office/2006/metadata/properties" xmlns:ns2="c0e6fccf-d412-41ce-92e1-f52d1a6e1c63" xmlns:ns3="f5fb090d-eab1-4403-aa07-dae045dc1122" targetNamespace="http://schemas.microsoft.com/office/2006/metadata/properties" ma:root="true" ma:fieldsID="e3eb2a34f04021ce232d80d4b4dcf6c2" ns2:_="" ns3:_="">
    <xsd:import namespace="c0e6fccf-d412-41ce-92e1-f52d1a6e1c63"/>
    <xsd:import namespace="f5fb090d-eab1-4403-aa07-dae045dc112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0e6fccf-d412-41ce-92e1-f52d1a6e1c6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6fd27762-0251-4a48-b483-e1f79c0a6546"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5fb090d-eab1-4403-aa07-dae045dc1122"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d55a9f92-d947-455e-9f10-fec3244a22ee}" ma:internalName="TaxCatchAll" ma:showField="CatchAllData" ma:web="f5fb090d-eab1-4403-aa07-dae045dc112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TemplafyFormConfiguration><![CDATA[{"formFields":[],"formDataEntries":[]}]]></TemplafyFormConfiguration>
</file>

<file path=customXml/item5.xml><?xml version="1.0" encoding="utf-8"?>
<TemplafyTemplateConfiguration><![CDATA[{"transformationConfigurations":[],"templateName":"blankspreadsheet","templateDescription":"","enableDocumentContentUpdater":false,"version":"2.0"}]]></TemplafyTemplateConfiguration>
</file>

<file path=customXml/itemProps1.xml><?xml version="1.0" encoding="utf-8"?>
<ds:datastoreItem xmlns:ds="http://schemas.openxmlformats.org/officeDocument/2006/customXml" ds:itemID="{8D0B7649-418F-4439-92B3-256A699B8C87}"/>
</file>

<file path=customXml/itemProps2.xml><?xml version="1.0" encoding="utf-8"?>
<ds:datastoreItem xmlns:ds="http://schemas.openxmlformats.org/officeDocument/2006/customXml" ds:itemID="{5811F4D6-832A-4719-9EA0-65043395038A}"/>
</file>

<file path=customXml/itemProps3.xml><?xml version="1.0" encoding="utf-8"?>
<ds:datastoreItem xmlns:ds="http://schemas.openxmlformats.org/officeDocument/2006/customXml" ds:itemID="{70B7AF56-1283-459F-928E-B12DA0220A21}"/>
</file>

<file path=customXml/itemProps4.xml><?xml version="1.0" encoding="utf-8"?>
<ds:datastoreItem xmlns:ds="http://schemas.openxmlformats.org/officeDocument/2006/customXml" ds:itemID="{5DB285FC-7024-43F5-A31F-00A5BA4E791F}"/>
</file>

<file path=customXml/itemProps5.xml><?xml version="1.0" encoding="utf-8"?>
<ds:datastoreItem xmlns:ds="http://schemas.openxmlformats.org/officeDocument/2006/customXml" ds:itemID="{588A0022-3364-4F36-BDD2-86B7783717DA}"/>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Dan Nastari Ellis</cp:lastModifiedBy>
  <cp:revision>1</cp:revision>
  <dcterms:created xsi:type="dcterms:W3CDTF">2024-04-11T08:02:05Z</dcterms:created>
  <dcterms:modified xsi:type="dcterms:W3CDTF">2024-09-04T08:17:35Z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emplafyTenantId">
    <vt:lpwstr>systemiq</vt:lpwstr>
  </property>
  <property fmtid="{D5CDD505-2E9C-101B-9397-08002B2CF9AE}" pid="3" name="TemplafyTemplateId">
    <vt:lpwstr>882627307727486979</vt:lpwstr>
  </property>
  <property fmtid="{D5CDD505-2E9C-101B-9397-08002B2CF9AE}" pid="4" name="TemplafyUserProfileId">
    <vt:lpwstr>637854390529259727</vt:lpwstr>
  </property>
  <property fmtid="{D5CDD505-2E9C-101B-9397-08002B2CF9AE}" pid="5" name="TemplafyFromBlank">
    <vt:bool>true</vt:bool>
  </property>
  <property fmtid="{D5CDD505-2E9C-101B-9397-08002B2CF9AE}" pid="6" name="ContentTypeId">
    <vt:lpwstr>0x010100F013C150B921C048B3B41BB7E4D3F149</vt:lpwstr>
  </property>
  <property fmtid="{D5CDD505-2E9C-101B-9397-08002B2CF9AE}" pid="7" name="MediaServiceImageTags">
    <vt:lpwstr/>
  </property>
  <property fmtid="{D5CDD505-2E9C-101B-9397-08002B2CF9AE}" pid="8" name="MSIP_Label_defa4170-0d19-0005-0004-bc88714345d2_Enabled">
    <vt:lpwstr>true</vt:lpwstr>
  </property>
  <property fmtid="{D5CDD505-2E9C-101B-9397-08002B2CF9AE}" pid="9" name="MSIP_Label_defa4170-0d19-0005-0004-bc88714345d2_SetDate">
    <vt:lpwstr>2024-04-18T08:27:39Z</vt:lpwstr>
  </property>
  <property fmtid="{D5CDD505-2E9C-101B-9397-08002B2CF9AE}" pid="10" name="MSIP_Label_defa4170-0d19-0005-0004-bc88714345d2_Method">
    <vt:lpwstr>Standard</vt:lpwstr>
  </property>
  <property fmtid="{D5CDD505-2E9C-101B-9397-08002B2CF9AE}" pid="11" name="MSIP_Label_defa4170-0d19-0005-0004-bc88714345d2_Name">
    <vt:lpwstr>defa4170-0d19-0005-0004-bc88714345d2</vt:lpwstr>
  </property>
  <property fmtid="{D5CDD505-2E9C-101B-9397-08002B2CF9AE}" pid="12" name="MSIP_Label_defa4170-0d19-0005-0004-bc88714345d2_SiteId">
    <vt:lpwstr>0378d768-99fa-4e6b-8d65-2edd0f7a2503</vt:lpwstr>
  </property>
  <property fmtid="{D5CDD505-2E9C-101B-9397-08002B2CF9AE}" pid="13" name="MSIP_Label_defa4170-0d19-0005-0004-bc88714345d2_ActionId">
    <vt:lpwstr>33279447-8fbc-4fff-aff8-8a38e3c840c8</vt:lpwstr>
  </property>
  <property fmtid="{D5CDD505-2E9C-101B-9397-08002B2CF9AE}" pid="14" name="MSIP_Label_defa4170-0d19-0005-0004-bc88714345d2_ContentBits">
    <vt:lpwstr>0</vt:lpwstr>
  </property>
</Properties>
</file>